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o82888\Documents\VO_sanacia\"/>
    </mc:Choice>
  </mc:AlternateContent>
  <bookViews>
    <workbookView xWindow="0" yWindow="0" windowWidth="28800" windowHeight="12435"/>
  </bookViews>
  <sheets>
    <sheet name="Krycí list" sheetId="1" r:id="rId1"/>
    <sheet name="Rekapitulácia" sheetId="2" r:id="rId2"/>
    <sheet name="Rozpocet" sheetId="3" r:id="rId3"/>
    <sheet name="#Figury" sheetId="4" state="hidden" r:id="rId4"/>
  </sheets>
  <calcPr calcId="152511" iterateCount="1"/>
</workbook>
</file>

<file path=xl/calcChain.xml><?xml version="1.0" encoding="utf-8"?>
<calcChain xmlns="http://schemas.openxmlformats.org/spreadsheetml/2006/main">
  <c r="C9" i="3" l="1"/>
  <c r="B9" i="2"/>
  <c r="R45" i="1" l="1"/>
  <c r="R43" i="1"/>
  <c r="R44" i="1" s="1"/>
  <c r="E45" i="1"/>
  <c r="E43" i="1"/>
  <c r="E42" i="1"/>
  <c r="E41" i="1"/>
  <c r="E40" i="1"/>
  <c r="B8" i="2"/>
  <c r="B7" i="2"/>
  <c r="B5" i="2"/>
  <c r="B4" i="2"/>
  <c r="B3" i="2"/>
  <c r="B2" i="2"/>
  <c r="C8" i="3"/>
  <c r="C7" i="3"/>
  <c r="C5" i="3"/>
  <c r="C4" i="3"/>
  <c r="C3" i="3"/>
  <c r="C2" i="3"/>
  <c r="E35" i="1"/>
  <c r="J35" i="1"/>
  <c r="R35" i="1"/>
  <c r="P38" i="1"/>
  <c r="P39" i="1"/>
  <c r="P40" i="1"/>
  <c r="P41" i="1"/>
  <c r="P42" i="1"/>
  <c r="J44" i="1"/>
  <c r="K45" i="1"/>
  <c r="A14" i="2"/>
  <c r="B14" i="2"/>
  <c r="A15" i="2"/>
  <c r="B15" i="2"/>
  <c r="A16" i="2"/>
  <c r="B16" i="2"/>
  <c r="A17" i="2"/>
  <c r="B17" i="2"/>
  <c r="A18" i="2"/>
  <c r="B18" i="2"/>
  <c r="J16" i="3"/>
  <c r="L16" i="3"/>
  <c r="N16" i="3"/>
  <c r="J17" i="3"/>
  <c r="L17" i="3"/>
  <c r="N17" i="3"/>
  <c r="J18" i="3"/>
  <c r="L18" i="3"/>
  <c r="N18" i="3"/>
  <c r="J19" i="3"/>
  <c r="L19" i="3"/>
  <c r="N19" i="3"/>
  <c r="J20" i="3"/>
  <c r="L20" i="3"/>
  <c r="N20" i="3"/>
  <c r="J21" i="3"/>
  <c r="L21" i="3"/>
  <c r="N21" i="3"/>
  <c r="J22" i="3"/>
  <c r="L22" i="3"/>
  <c r="N22" i="3"/>
  <c r="J24" i="3"/>
  <c r="L24" i="3"/>
  <c r="N24" i="3"/>
  <c r="J25" i="3"/>
  <c r="L25" i="3"/>
  <c r="N25" i="3"/>
  <c r="J26" i="3"/>
  <c r="L26" i="3"/>
  <c r="N26" i="3"/>
  <c r="J28" i="3"/>
  <c r="L28" i="3"/>
  <c r="N28" i="3"/>
  <c r="J29" i="3"/>
  <c r="L29" i="3"/>
  <c r="N29" i="3"/>
  <c r="J31" i="3"/>
  <c r="L31" i="3"/>
  <c r="N31" i="3"/>
  <c r="J32" i="3"/>
  <c r="L32" i="3"/>
  <c r="N32" i="3"/>
  <c r="J33" i="3"/>
  <c r="L33" i="3"/>
  <c r="N33" i="3"/>
  <c r="J34" i="3"/>
  <c r="E38" i="1" s="1"/>
  <c r="L34" i="3"/>
  <c r="N34" i="3"/>
  <c r="N27" i="3" l="1"/>
  <c r="G17" i="2" s="1"/>
  <c r="L27" i="3"/>
  <c r="F17" i="2" s="1"/>
  <c r="J27" i="3"/>
  <c r="C17" i="2" s="1"/>
  <c r="D17" i="2" s="1"/>
  <c r="E17" i="2" s="1"/>
  <c r="J30" i="3"/>
  <c r="C18" i="2" s="1"/>
  <c r="D18" i="2" s="1"/>
  <c r="E18" i="2" s="1"/>
  <c r="J23" i="3"/>
  <c r="C16" i="2" s="1"/>
  <c r="D16" i="2" s="1"/>
  <c r="E16" i="2" s="1"/>
  <c r="N15" i="3"/>
  <c r="G15" i="2" s="1"/>
  <c r="N30" i="3"/>
  <c r="G18" i="2" s="1"/>
  <c r="L23" i="3"/>
  <c r="F16" i="2" s="1"/>
  <c r="L30" i="3"/>
  <c r="F18" i="2" s="1"/>
  <c r="E39" i="1"/>
  <c r="E44" i="1" s="1"/>
  <c r="L15" i="3"/>
  <c r="F15" i="2" s="1"/>
  <c r="N23" i="3"/>
  <c r="G16" i="2" s="1"/>
  <c r="O49" i="1"/>
  <c r="J15" i="3"/>
  <c r="J14" i="3" l="1"/>
  <c r="J35" i="3"/>
  <c r="L14" i="3"/>
  <c r="F14" i="2" s="1"/>
  <c r="N14" i="3"/>
  <c r="N35" i="3" s="1"/>
  <c r="G19" i="2" s="1"/>
  <c r="C15" i="2"/>
  <c r="D15" i="2" s="1"/>
  <c r="R47" i="1"/>
  <c r="S47" i="1"/>
  <c r="R49" i="1"/>
  <c r="S49" i="1"/>
  <c r="L35" i="3" l="1"/>
  <c r="F19" i="2" s="1"/>
  <c r="G14" i="2"/>
  <c r="O48" i="1"/>
  <c r="C14" i="2"/>
  <c r="C19" i="2"/>
  <c r="D19" i="2" s="1"/>
  <c r="E19" i="2" s="1"/>
  <c r="E15" i="2"/>
  <c r="E14" i="2" s="1"/>
  <c r="D14" i="2"/>
  <c r="R48" i="1" l="1"/>
  <c r="R50" i="1" s="1"/>
  <c r="S48" i="1"/>
</calcChain>
</file>

<file path=xl/sharedStrings.xml><?xml version="1.0" encoding="utf-8"?>
<sst xmlns="http://schemas.openxmlformats.org/spreadsheetml/2006/main" count="285" uniqueCount="175">
  <si>
    <t>KRYCÍ LIST ROZPOČTU</t>
  </si>
  <si>
    <t>Názov stavby</t>
  </si>
  <si>
    <t>JKSO</t>
  </si>
  <si>
    <t xml:space="preserve"> </t>
  </si>
  <si>
    <t>Kód stavby</t>
  </si>
  <si>
    <t>15</t>
  </si>
  <si>
    <t>Názov objektu</t>
  </si>
  <si>
    <t>EČO</t>
  </si>
  <si>
    <t>Kód objektu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</si>
  <si>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</si>
  <si>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</si>
  <si>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</si>
  <si>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</si>
  <si>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</si>
  <si>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</si>
  <si>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</si>
  <si>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</si>
  <si>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</si>
  <si>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Zhotoviteľ</t>
  </si>
  <si>
    <t>Rozpočet číslo</t>
  </si>
  <si>
    <t>Spracoval</t>
  </si>
  <si>
    <t>Dňa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</si>
  <si>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</si>
  <si>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</si>
  <si>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</si>
  <si>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</si>
  <si>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</si>
  <si>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</si>
  <si>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</si>
  <si>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</si>
  <si>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</si>
  <si>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</si>
  <si>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</si>
  <si>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</si>
  <si>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</si>
  <si>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</si>
  <si>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</si>
  <si>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</si>
  <si>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</si>
  <si>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</si>
  <si>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</si>
  <si>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</si>
  <si>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</si>
  <si>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</si>
  <si>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</si>
  <si>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</si>
  <si>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</si>
  <si>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</si>
  <si>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</si>
  <si>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</si>
  <si>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</si>
  <si>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</si>
  <si>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</si>
  <si>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</si>
  <si>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</si>
  <si>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</si>
  <si>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</si>
  <si>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</si>
  <si>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</si>
  <si>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</si>
  <si>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</si>
  <si>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</si>
  <si>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</si>
  <si>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</si>
  <si>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</si>
  <si>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</si>
  <si>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</si>
  <si>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</si>
  <si>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</si>
  <si>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</si>
  <si>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</si>
  <si>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REKAPITULÁCIA ROZPOČTU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</si>
  <si>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</si>
  <si>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</si>
  <si>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</si>
  <si>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</si>
  <si>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</si>
  <si>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</si>
  <si>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</si>
  <si>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</si>
  <si>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</si>
  <si>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</si>
  <si>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</si>
  <si>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Suť celkom</t>
  </si>
  <si>
    <t>Celkom</t>
  </si>
  <si>
    <t>ROZPOČET</t>
  </si>
  <si>
    <t>JKSO:</t>
  </si>
  <si>
    <t>P.Č.</t>
  </si>
  <si>
    <t>TV</t>
  </si>
  <si>
    <t>KCN</t>
  </si>
  <si>
    <t>Kód položky</t>
  </si>
  <si>
    <t>MJ</t>
  </si>
  <si>
    <t>Množstvo celkom</t>
  </si>
  <si>
    <t>Cena jednotková</t>
  </si>
  <si>
    <t>Hmotnosť</t>
  </si>
  <si>
    <t>Hmotnosť sute</t>
  </si>
  <si>
    <t>Hmotnosť sute celkom</t>
  </si>
  <si>
    <t>Sadzba DPH</t>
  </si>
  <si>
    <t>Typ položky</t>
  </si>
  <si>
    <t>Úroveň</t>
  </si>
  <si>
    <t>Dodávateľ</t>
  </si>
  <si>
    <t>Práce a dodávky HSV</t>
  </si>
  <si>
    <t>0</t>
  </si>
  <si>
    <t>Z02</t>
  </si>
  <si>
    <t>Zber odpadu z miest s nezákonne umiestneným odpadom</t>
  </si>
  <si>
    <t>1</t>
  </si>
  <si>
    <t>K</t>
  </si>
  <si>
    <t>001</t>
  </si>
  <si>
    <t>111201101</t>
  </si>
  <si>
    <t xml:space="preserve">Odstránenie krovín a stromov s koreňom s priemerom kmeňa do 100 mm, do 1000 m2 </t>
  </si>
  <si>
    <t>m2</t>
  </si>
  <si>
    <t>2</t>
  </si>
  <si>
    <t>121101112</t>
  </si>
  <si>
    <t>Odstránenie odpadu s premiestn. na hromady, so zložením na vzdialenosť do 100 m a do 1000 m3</t>
  </si>
  <si>
    <t>m3</t>
  </si>
  <si>
    <t>3</t>
  </si>
  <si>
    <t>121101201</t>
  </si>
  <si>
    <t>Odstránenie lesnej hrabanky, akákoľvek hrúbka vrstvy do 1000 m2</t>
  </si>
  <si>
    <t>4</t>
  </si>
  <si>
    <t>122201102</t>
  </si>
  <si>
    <t>Odkopávka a prekopávka nezapažená v hornine 3, nad 100 do 1000 m3</t>
  </si>
  <si>
    <t>5</t>
  </si>
  <si>
    <t>221</t>
  </si>
  <si>
    <t>979087212</t>
  </si>
  <si>
    <t>Nakladanie na dopravné prostriedky pre vodorovnú dopravu odpadu</t>
  </si>
  <si>
    <t>t</t>
  </si>
  <si>
    <t>6</t>
  </si>
  <si>
    <t>167101102</t>
  </si>
  <si>
    <t>Nakladanie neuľahnutého odpadu z hornín tr.1-4 nad 100 do 1000 m3</t>
  </si>
  <si>
    <t>7</t>
  </si>
  <si>
    <t>254</t>
  </si>
  <si>
    <t>167111211</t>
  </si>
  <si>
    <t>Nakladanie odpadu ručne z horniny mokrej</t>
  </si>
  <si>
    <t>Z03</t>
  </si>
  <si>
    <t>Zvoz/odvoz odpadu z miest s nezákonne umiestneným odpadom</t>
  </si>
  <si>
    <t>8</t>
  </si>
  <si>
    <t>162301301</t>
  </si>
  <si>
    <t>Vodorovné premiestnenie lesnej hrabanky na vzdialenosť 50-500 m</t>
  </si>
  <si>
    <t>9</t>
  </si>
  <si>
    <t>162501132</t>
  </si>
  <si>
    <t>Vodorovné premiestnenie odpadu po nespevnenej ceste z  horniny tr.1-4, nad 100 do 1000 m3 na vzdialenosť do 3000 m</t>
  </si>
  <si>
    <t>10</t>
  </si>
  <si>
    <t>162501133</t>
  </si>
  <si>
    <t>Vodorovné premiestnenie odpadu po nespevnenej ceste z  horniny tr.1-4, nad 100 do 1000 m3, príplatok k cene za každých ďalšich a začatých 1000 m</t>
  </si>
  <si>
    <t>Z05</t>
  </si>
  <si>
    <t>Uloženie odpadu z miest s nezákonne umiestneným odpadom na riadenej skládke odpadu</t>
  </si>
  <si>
    <t>12</t>
  </si>
  <si>
    <t>171201202</t>
  </si>
  <si>
    <t>Uloženie odpadu na skládky nad 100 do 1000 m3</t>
  </si>
  <si>
    <t>13</t>
  </si>
  <si>
    <t>171209002.a</t>
  </si>
  <si>
    <t>Poplatok za skladovanie - zemina a kamenivo (17 05) ostatné - zmiešaný odpad</t>
  </si>
  <si>
    <t>Z07</t>
  </si>
  <si>
    <t>Úprava/sanácia miesta s nezákonne umiestneným odpadom do pôvodného stavu</t>
  </si>
  <si>
    <t>166101102</t>
  </si>
  <si>
    <t>Prehodenie neuľahnutého odpadu z horniny 1 až 4 nad 100 do 1000 m3</t>
  </si>
  <si>
    <t>16</t>
  </si>
  <si>
    <t>181301105</t>
  </si>
  <si>
    <t>Rozprestretie zeminy v rovine, plocha do 500 m2,hr. do 300 mm</t>
  </si>
  <si>
    <t>17</t>
  </si>
  <si>
    <t>231</t>
  </si>
  <si>
    <t>183405211</t>
  </si>
  <si>
    <t>Výsev trávniku hydroosevom na ornicu</t>
  </si>
  <si>
    <t>18</t>
  </si>
  <si>
    <t>M</t>
  </si>
  <si>
    <t>MAT</t>
  </si>
  <si>
    <t>0057211100</t>
  </si>
  <si>
    <t>Tráva - Trávové semeno</t>
  </si>
  <si>
    <t>kg</t>
  </si>
  <si>
    <t>Cena s DPH celkom</t>
  </si>
  <si>
    <t>Cena bez DPH celkom</t>
  </si>
  <si>
    <t>Sanácia miest s nezákonne umiestneným odpadom v obci Uloža</t>
  </si>
  <si>
    <t>Obec Uloža</t>
  </si>
  <si>
    <t>00329720</t>
  </si>
  <si>
    <t>2.3.2017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</si>
</sst>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;\-####"/>
    <numFmt numFmtId="165" formatCode="#,##0;\-#,##0"/>
    <numFmt numFmtId="166" formatCode="#,##0.00;\-#,##0.00"/>
    <numFmt numFmtId="167" formatCode="#,##0.0000;\-#,##0.0000"/>
    <numFmt numFmtId="168" formatCode="#,##0.000;\-#,##0.000"/>
    <numFmt numFmtId="169" formatCode="#,##0.00000;\-#,##0.00000"/>
    <numFmt numFmtId="170" formatCode="#,##0.0;\-#,##0.0"/>
  </numFmts>
  <fonts count="25">
    <font>
      <sz val="10"/>
      <name val="Arial"/>
      <charset val="110"/>
    </font>
    <font>
      <b/>
      <sz val="18"/>
      <color indexed="10"/>
      <name val="Arial CE"/>
      <charset val="110"/>
    </font>
    <font>
      <sz val="8"/>
      <name val="Arial"/>
      <charset val="110"/>
    </font>
    <font>
      <sz val="8"/>
      <name val="Arial CE"/>
      <charset val="110"/>
    </font>
    <font>
      <sz val="7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color indexed="9"/>
      <name val="Arial"/>
      <family val="2"/>
      <charset val="238"/>
    </font>
    <font>
      <b/>
      <sz val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name val="Arial CE"/>
      <charset val="238"/>
    </font>
    <font>
      <sz val="7"/>
      <name val="Arial"/>
      <charset val="110"/>
    </font>
    <font>
      <sz val="7"/>
      <name val="Arial CE"/>
      <charset val="110"/>
    </font>
    <font>
      <sz val="8"/>
      <name val="Arial CE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02">
    <xf numFmtId="0" fontId="0" fillId="0" borderId="0" xfId="0" applyAlignment="1">
      <alignment vertical="top"/>
      <protection locked="0"/>
    </xf>
    <xf numFmtId="0" fontId="0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164" fontId="3" fillId="0" borderId="9" xfId="0" applyNumberFormat="1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/>
    </xf>
    <xf numFmtId="164" fontId="3" fillId="0" borderId="12" xfId="0" applyNumberFormat="1" applyFont="1" applyBorder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right" vertical="center"/>
    </xf>
    <xf numFmtId="0" fontId="3" fillId="0" borderId="12" xfId="0" applyFont="1" applyBorder="1" applyAlignment="1" applyProtection="1">
      <alignment horizontal="left" vertical="top" wrapText="1"/>
    </xf>
    <xf numFmtId="0" fontId="3" fillId="0" borderId="12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164" fontId="3" fillId="0" borderId="16" xfId="0" applyNumberFormat="1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164" fontId="3" fillId="0" borderId="17" xfId="0" applyNumberFormat="1" applyFont="1" applyBorder="1" applyAlignment="1" applyProtection="1">
      <alignment horizontal="right" vertical="center"/>
    </xf>
    <xf numFmtId="49" fontId="3" fillId="0" borderId="14" xfId="0" applyNumberFormat="1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165" fontId="0" fillId="0" borderId="29" xfId="0" applyNumberFormat="1" applyFont="1" applyBorder="1" applyAlignment="1" applyProtection="1">
      <alignment horizontal="right" vertical="center"/>
    </xf>
    <xf numFmtId="165" fontId="0" fillId="0" borderId="30" xfId="0" applyNumberFormat="1" applyFont="1" applyBorder="1" applyAlignment="1" applyProtection="1">
      <alignment horizontal="right" vertical="center"/>
    </xf>
    <xf numFmtId="165" fontId="6" fillId="0" borderId="31" xfId="0" applyNumberFormat="1" applyFont="1" applyBorder="1" applyAlignment="1" applyProtection="1">
      <alignment horizontal="right" vertical="center"/>
    </xf>
    <xf numFmtId="166" fontId="6" fillId="0" borderId="32" xfId="0" applyNumberFormat="1" applyFont="1" applyBorder="1" applyAlignment="1" applyProtection="1">
      <alignment horizontal="right" vertical="center"/>
    </xf>
    <xf numFmtId="165" fontId="0" fillId="0" borderId="31" xfId="0" applyNumberFormat="1" applyFont="1" applyBorder="1" applyAlignment="1" applyProtection="1">
      <alignment horizontal="right" vertical="center"/>
    </xf>
    <xf numFmtId="165" fontId="0" fillId="0" borderId="32" xfId="0" applyNumberFormat="1" applyFont="1" applyBorder="1" applyAlignment="1" applyProtection="1">
      <alignment horizontal="right" vertical="center"/>
    </xf>
    <xf numFmtId="165" fontId="6" fillId="0" borderId="30" xfId="0" applyNumberFormat="1" applyFont="1" applyBorder="1" applyAlignment="1" applyProtection="1">
      <alignment horizontal="right" vertical="center"/>
    </xf>
    <xf numFmtId="166" fontId="6" fillId="0" borderId="30" xfId="0" applyNumberFormat="1" applyFont="1" applyBorder="1" applyAlignment="1" applyProtection="1">
      <alignment horizontal="right" vertical="center"/>
    </xf>
    <xf numFmtId="165" fontId="0" fillId="0" borderId="33" xfId="0" applyNumberFormat="1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left" vertical="center" wrapText="1"/>
    </xf>
    <xf numFmtId="0" fontId="7" fillId="0" borderId="24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0" fontId="5" fillId="0" borderId="27" xfId="0" applyFont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</xf>
    <xf numFmtId="164" fontId="2" fillId="0" borderId="34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166" fontId="6" fillId="0" borderId="15" xfId="0" applyNumberFormat="1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166" fontId="0" fillId="0" borderId="15" xfId="0" applyNumberFormat="1" applyFont="1" applyBorder="1" applyAlignment="1" applyProtection="1">
      <alignment horizontal="right" vertical="center"/>
    </xf>
    <xf numFmtId="165" fontId="0" fillId="0" borderId="16" xfId="0" applyNumberFormat="1" applyFont="1" applyBorder="1" applyAlignment="1" applyProtection="1">
      <alignment horizontal="right" vertical="center"/>
    </xf>
    <xf numFmtId="0" fontId="9" fillId="0" borderId="16" xfId="0" applyFont="1" applyBorder="1" applyAlignment="1" applyProtection="1">
      <alignment horizontal="right" vertical="center"/>
    </xf>
    <xf numFmtId="0" fontId="9" fillId="0" borderId="17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/>
    </xf>
    <xf numFmtId="164" fontId="2" fillId="0" borderId="36" xfId="0" applyNumberFormat="1" applyFont="1" applyBorder="1" applyAlignment="1" applyProtection="1">
      <alignment horizontal="center" vertical="center"/>
    </xf>
    <xf numFmtId="165" fontId="0" fillId="0" borderId="15" xfId="0" applyNumberFormat="1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left" vertical="center"/>
    </xf>
    <xf numFmtId="166" fontId="6" fillId="0" borderId="21" xfId="0" applyNumberFormat="1" applyFont="1" applyBorder="1" applyAlignment="1" applyProtection="1">
      <alignment horizontal="right" vertical="center"/>
    </xf>
    <xf numFmtId="166" fontId="0" fillId="0" borderId="21" xfId="0" applyNumberFormat="1" applyFont="1" applyBorder="1" applyAlignment="1" applyProtection="1">
      <alignment horizontal="right" vertical="center"/>
    </xf>
    <xf numFmtId="165" fontId="0" fillId="0" borderId="23" xfId="0" applyNumberFormat="1" applyFont="1" applyBorder="1" applyAlignment="1" applyProtection="1">
      <alignment horizontal="right" vertical="center"/>
    </xf>
    <xf numFmtId="164" fontId="2" fillId="0" borderId="37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166" fontId="6" fillId="0" borderId="38" xfId="0" applyNumberFormat="1" applyFont="1" applyBorder="1" applyAlignment="1" applyProtection="1">
      <alignment horizontal="right" vertical="center"/>
    </xf>
    <xf numFmtId="166" fontId="6" fillId="0" borderId="22" xfId="0" applyNumberFormat="1" applyFont="1" applyBorder="1" applyAlignment="1" applyProtection="1">
      <alignment horizontal="right" vertical="center"/>
    </xf>
    <xf numFmtId="165" fontId="10" fillId="0" borderId="5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top"/>
    </xf>
    <xf numFmtId="0" fontId="2" fillId="0" borderId="39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167" fontId="11" fillId="0" borderId="23" xfId="0" applyNumberFormat="1" applyFont="1" applyBorder="1" applyAlignment="1" applyProtection="1">
      <alignment horizontal="right" vertical="center"/>
    </xf>
    <xf numFmtId="0" fontId="2" fillId="0" borderId="41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left"/>
    </xf>
    <xf numFmtId="165" fontId="3" fillId="0" borderId="15" xfId="0" applyNumberFormat="1" applyFont="1" applyBorder="1" applyAlignment="1" applyProtection="1">
      <alignment horizontal="right" vertical="center"/>
    </xf>
    <xf numFmtId="166" fontId="3" fillId="0" borderId="16" xfId="0" applyNumberFormat="1" applyFont="1" applyBorder="1" applyAlignment="1" applyProtection="1">
      <alignment horizontal="right" vertical="center"/>
    </xf>
    <xf numFmtId="166" fontId="6" fillId="0" borderId="18" xfId="0" applyNumberFormat="1" applyFont="1" applyBorder="1" applyAlignment="1" applyProtection="1">
      <alignment horizontal="right" vertical="center"/>
    </xf>
    <xf numFmtId="167" fontId="11" fillId="0" borderId="42" xfId="0" applyNumberFormat="1" applyFont="1" applyBorder="1" applyAlignment="1" applyProtection="1">
      <alignment horizontal="right" vertical="center"/>
    </xf>
    <xf numFmtId="0" fontId="5" fillId="0" borderId="43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center"/>
    </xf>
    <xf numFmtId="167" fontId="11" fillId="0" borderId="35" xfId="0" applyNumberFormat="1" applyFont="1" applyBorder="1" applyAlignment="1" applyProtection="1">
      <alignment horizontal="right" vertical="center"/>
    </xf>
    <xf numFmtId="0" fontId="5" fillId="0" borderId="32" xfId="0" applyFont="1" applyBorder="1" applyAlignment="1" applyProtection="1">
      <alignment horizontal="left" vertical="center"/>
    </xf>
    <xf numFmtId="166" fontId="12" fillId="0" borderId="44" xfId="0" applyNumberFormat="1" applyFont="1" applyBorder="1" applyAlignment="1" applyProtection="1">
      <alignment horizontal="right" vertical="center"/>
    </xf>
    <xf numFmtId="0" fontId="2" fillId="0" borderId="45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/>
    </xf>
    <xf numFmtId="0" fontId="2" fillId="0" borderId="46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left" vertical="center"/>
    </xf>
    <xf numFmtId="0" fontId="3" fillId="3" borderId="47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3" fillId="3" borderId="49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164" fontId="3" fillId="3" borderId="37" xfId="0" applyNumberFormat="1" applyFont="1" applyFill="1" applyBorder="1" applyAlignment="1" applyProtection="1">
      <alignment horizontal="center" vertical="center"/>
    </xf>
    <xf numFmtId="164" fontId="3" fillId="3" borderId="50" xfId="0" applyNumberFormat="1" applyFont="1" applyFill="1" applyBorder="1" applyAlignment="1" applyProtection="1">
      <alignment horizontal="center" vertical="center"/>
    </xf>
    <xf numFmtId="164" fontId="3" fillId="3" borderId="51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166" fontId="15" fillId="0" borderId="0" xfId="0" applyNumberFormat="1" applyFont="1" applyAlignment="1" applyProtection="1">
      <alignment horizontal="right" vertical="center"/>
    </xf>
    <xf numFmtId="168" fontId="15" fillId="0" borderId="0" xfId="0" applyNumberFormat="1" applyFont="1" applyAlignment="1" applyProtection="1">
      <alignment horizontal="right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66" fontId="16" fillId="0" borderId="0" xfId="0" applyNumberFormat="1" applyFont="1" applyAlignment="1" applyProtection="1">
      <alignment horizontal="right" vertical="center"/>
    </xf>
    <xf numFmtId="168" fontId="16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166" fontId="18" fillId="0" borderId="0" xfId="0" applyNumberFormat="1" applyFont="1" applyAlignment="1" applyProtection="1">
      <alignment horizontal="right" vertical="center"/>
    </xf>
    <xf numFmtId="168" fontId="18" fillId="0" borderId="0" xfId="0" applyNumberFormat="1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2" fillId="3" borderId="48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/>
    </xf>
    <xf numFmtId="164" fontId="2" fillId="3" borderId="5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left"/>
    </xf>
    <xf numFmtId="0" fontId="2" fillId="2" borderId="22" xfId="0" applyFont="1" applyFill="1" applyBorder="1" applyAlignment="1" applyProtection="1">
      <alignment horizontal="left"/>
    </xf>
    <xf numFmtId="0" fontId="2" fillId="2" borderId="23" xfId="0" applyFont="1" applyFill="1" applyBorder="1" applyAlignment="1" applyProtection="1">
      <alignment horizontal="left"/>
    </xf>
    <xf numFmtId="0" fontId="15" fillId="0" borderId="2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center" vertical="center"/>
    </xf>
    <xf numFmtId="166" fontId="15" fillId="0" borderId="2" xfId="0" applyNumberFormat="1" applyFont="1" applyBorder="1" applyAlignment="1" applyProtection="1">
      <alignment horizontal="right" vertical="center"/>
    </xf>
    <xf numFmtId="168" fontId="15" fillId="0" borderId="2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 wrapText="1"/>
    </xf>
    <xf numFmtId="168" fontId="2" fillId="0" borderId="0" xfId="0" applyNumberFormat="1" applyFont="1" applyAlignment="1" applyProtection="1">
      <alignment horizontal="right" vertical="center"/>
    </xf>
    <xf numFmtId="166" fontId="2" fillId="0" borderId="0" xfId="0" applyNumberFormat="1" applyFont="1" applyAlignment="1" applyProtection="1">
      <alignment horizontal="right" vertical="center"/>
    </xf>
    <xf numFmtId="169" fontId="2" fillId="0" borderId="0" xfId="0" applyNumberFormat="1" applyFont="1" applyAlignment="1" applyProtection="1">
      <alignment horizontal="right" vertical="center"/>
    </xf>
    <xf numFmtId="170" fontId="2" fillId="0" borderId="0" xfId="0" applyNumberFormat="1" applyFont="1" applyAlignment="1" applyProtection="1">
      <alignment horizontal="right" vertical="center"/>
    </xf>
    <xf numFmtId="165" fontId="2" fillId="0" borderId="0" xfId="0" applyNumberFormat="1" applyFont="1" applyAlignment="1" applyProtection="1">
      <alignment horizontal="right" vertical="center"/>
    </xf>
    <xf numFmtId="0" fontId="19" fillId="0" borderId="0" xfId="0" applyFont="1" applyAlignment="1" applyProtection="1">
      <alignment horizontal="center" vertical="center"/>
    </xf>
    <xf numFmtId="49" fontId="19" fillId="0" borderId="0" xfId="0" applyNumberFormat="1" applyFont="1" applyAlignment="1" applyProtection="1">
      <alignment horizontal="left" vertical="top"/>
    </xf>
    <xf numFmtId="0" fontId="19" fillId="0" borderId="0" xfId="0" applyFont="1" applyAlignment="1" applyProtection="1">
      <alignment horizontal="left" vertical="center" wrapText="1"/>
    </xf>
    <xf numFmtId="168" fontId="19" fillId="0" borderId="0" xfId="0" applyNumberFormat="1" applyFont="1" applyAlignment="1" applyProtection="1">
      <alignment horizontal="right" vertical="center"/>
    </xf>
    <xf numFmtId="166" fontId="19" fillId="0" borderId="0" xfId="0" applyNumberFormat="1" applyFont="1" applyAlignment="1" applyProtection="1">
      <alignment horizontal="right" vertical="center"/>
    </xf>
    <xf numFmtId="169" fontId="19" fillId="0" borderId="0" xfId="0" applyNumberFormat="1" applyFont="1" applyAlignment="1" applyProtection="1">
      <alignment horizontal="right" vertical="center"/>
    </xf>
    <xf numFmtId="170" fontId="19" fillId="0" borderId="0" xfId="0" applyNumberFormat="1" applyFont="1" applyAlignment="1" applyProtection="1">
      <alignment horizontal="right" vertical="center"/>
    </xf>
    <xf numFmtId="165" fontId="19" fillId="0" borderId="0" xfId="0" applyNumberFormat="1" applyFont="1" applyAlignment="1" applyProtection="1">
      <alignment horizontal="right" vertical="center"/>
    </xf>
    <xf numFmtId="0" fontId="19" fillId="0" borderId="0" xfId="0" applyFont="1" applyAlignment="1" applyProtection="1">
      <alignment horizontal="left" vertical="center"/>
    </xf>
    <xf numFmtId="0" fontId="20" fillId="0" borderId="12" xfId="0" applyFont="1" applyBorder="1" applyAlignment="1" applyProtection="1">
      <alignment horizontal="left" vertical="center"/>
    </xf>
    <xf numFmtId="3" fontId="3" fillId="0" borderId="14" xfId="0" applyNumberFormat="1" applyFont="1" applyBorder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0" fillId="0" borderId="8" xfId="0" applyFont="1" applyBorder="1" applyAlignment="1" applyProtection="1">
      <alignment horizontal="left" vertical="center"/>
    </xf>
    <xf numFmtId="49" fontId="2" fillId="0" borderId="5" xfId="0" applyNumberFormat="1" applyFont="1" applyBorder="1" applyAlignment="1" applyProtection="1">
      <alignment horizontal="right"/>
    </xf>
    <xf numFmtId="49" fontId="3" fillId="2" borderId="0" xfId="0" applyNumberFormat="1" applyFont="1" applyFill="1" applyAlignment="1" applyProtection="1">
      <alignment horizontal="left" vertical="center"/>
    </xf>
    <xf numFmtId="0" fontId="23" fillId="2" borderId="0" xfId="0" applyFont="1" applyFill="1" applyAlignment="1" applyProtection="1">
      <alignment horizontal="left"/>
    </xf>
    <xf numFmtId="0" fontId="23" fillId="2" borderId="0" xfId="0" applyFont="1" applyFill="1" applyAlignment="1" applyProtection="1">
      <alignment horizontal="left" vertical="center"/>
    </xf>
    <xf numFmtId="0" fontId="23" fillId="3" borderId="48" xfId="0" applyFont="1" applyFill="1" applyBorder="1" applyAlignment="1" applyProtection="1">
      <alignment horizontal="center" vertical="center" wrapText="1"/>
    </xf>
    <xf numFmtId="164" fontId="23" fillId="3" borderId="50" xfId="0" applyNumberFormat="1" applyFont="1" applyFill="1" applyBorder="1" applyAlignment="1" applyProtection="1">
      <alignment horizontal="center" vertical="center"/>
    </xf>
    <xf numFmtId="168" fontId="24" fillId="0" borderId="0" xfId="0" applyNumberFormat="1" applyFont="1" applyAlignment="1" applyProtection="1">
      <alignment horizontal="right" vertical="center"/>
    </xf>
    <xf numFmtId="0" fontId="20" fillId="0" borderId="8" xfId="0" applyFont="1" applyBorder="1" applyAlignment="1" applyProtection="1">
      <alignment horizontal="left" vertical="center" wrapText="1"/>
    </xf>
    <xf numFmtId="0" fontId="20" fillId="0" borderId="9" xfId="0" applyFont="1" applyBorder="1" applyAlignment="1" applyProtection="1">
      <alignment horizontal="left" vertical="center" wrapText="1"/>
    </xf>
    <xf numFmtId="0" fontId="20" fillId="0" borderId="1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top" wrapText="1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</xf>
    <xf numFmtId="164" fontId="3" fillId="0" borderId="19" xfId="0" applyNumberFormat="1" applyFont="1" applyBorder="1" applyAlignment="1" applyProtection="1">
      <alignment horizontal="left" vertical="center"/>
    </xf>
    <xf numFmtId="164" fontId="3" fillId="0" borderId="20" xfId="0" applyNumberFormat="1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  <protection locked="0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tabSelected="1" topLeftCell="A2" workbookViewId="0">
      <selection activeCell="O32" sqref="O32"/>
    </sheetView>
  </sheetViews>
  <sheetFormatPr defaultRowHeight="12.75" customHeight="1"/>
  <cols>
    <col min="1" max="1" width="2.42578125" style="2" customWidth="1"/>
    <col min="2" max="2" width="1.85546875" style="2" customWidth="1"/>
    <col min="3" max="3" width="2.85546875" style="2" customWidth="1"/>
    <col min="4" max="4" width="6.7109375" style="2" customWidth="1"/>
    <col min="5" max="5" width="13.5703125" style="2" customWidth="1"/>
    <col min="6" max="6" width="0.5703125" style="2" customWidth="1"/>
    <col min="7" max="7" width="2.5703125" style="2" customWidth="1"/>
    <col min="8" max="8" width="2.7109375" style="2" customWidth="1"/>
    <col min="9" max="9" width="10.42578125" style="2" customWidth="1"/>
    <col min="10" max="10" width="13.42578125" style="2" customWidth="1"/>
    <col min="11" max="11" width="0.7109375" style="2" customWidth="1"/>
    <col min="12" max="12" width="2.42578125" style="2" customWidth="1"/>
    <col min="13" max="13" width="2.85546875" style="2" customWidth="1"/>
    <col min="14" max="14" width="2" style="2" customWidth="1"/>
    <col min="15" max="15" width="12.42578125" style="2" customWidth="1"/>
    <col min="16" max="16" width="3" style="2" customWidth="1"/>
    <col min="17" max="17" width="2" style="2" customWidth="1"/>
    <col min="18" max="18" width="13.5703125" style="2" customWidth="1"/>
    <col min="19" max="19" width="0.5703125" style="2" customWidth="1"/>
    <col min="20" max="16384" width="9.140625" style="2"/>
  </cols>
  <sheetData>
    <row r="1" spans="1:19" ht="12" hidden="1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23.25" customHeight="1">
      <c r="A2" s="3"/>
      <c r="B2" s="4"/>
      <c r="C2" s="4"/>
      <c r="D2" s="4"/>
      <c r="E2" s="4"/>
      <c r="F2" s="4"/>
      <c r="G2" s="6" t="s">
        <v>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</row>
    <row r="3" spans="1:19" ht="12" hidden="1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19" ht="8.25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19" ht="24" customHeight="1">
      <c r="A5" s="13"/>
      <c r="B5" s="14" t="s">
        <v>1</v>
      </c>
      <c r="C5" s="14"/>
      <c r="D5" s="14"/>
      <c r="E5" s="185" t="s">
        <v>171</v>
      </c>
      <c r="F5" s="186"/>
      <c r="G5" s="186"/>
      <c r="H5" s="186"/>
      <c r="I5" s="186"/>
      <c r="J5" s="187"/>
      <c r="K5" s="14"/>
      <c r="L5" s="14"/>
      <c r="M5" s="14"/>
      <c r="N5" s="14"/>
      <c r="O5" s="14" t="s">
        <v>2</v>
      </c>
      <c r="P5" s="15" t="s">
        <v>3</v>
      </c>
      <c r="Q5" s="16"/>
      <c r="R5" s="17"/>
      <c r="S5" s="18"/>
    </row>
    <row r="6" spans="1:19" ht="17.25" hidden="1" customHeight="1">
      <c r="A6" s="13"/>
      <c r="B6" s="14" t="s">
        <v>4</v>
      </c>
      <c r="C6" s="14"/>
      <c r="D6" s="14"/>
      <c r="E6" s="19" t="s">
        <v>5</v>
      </c>
      <c r="F6" s="14"/>
      <c r="G6" s="14"/>
      <c r="H6" s="14"/>
      <c r="I6" s="14"/>
      <c r="J6" s="20"/>
      <c r="K6" s="14"/>
      <c r="L6" s="14"/>
      <c r="M6" s="14"/>
      <c r="N6" s="14"/>
      <c r="O6" s="14"/>
      <c r="P6" s="21"/>
      <c r="Q6" s="22"/>
      <c r="R6" s="20"/>
      <c r="S6" s="18"/>
    </row>
    <row r="7" spans="1:19" ht="24" customHeight="1">
      <c r="A7" s="13"/>
      <c r="B7" s="14" t="s">
        <v>6</v>
      </c>
      <c r="C7" s="14"/>
      <c r="D7" s="14"/>
      <c r="E7" s="188" t="s">
        <v>3</v>
      </c>
      <c r="F7" s="189"/>
      <c r="G7" s="189"/>
      <c r="H7" s="189"/>
      <c r="I7" s="189"/>
      <c r="J7" s="190"/>
      <c r="K7" s="14"/>
      <c r="L7" s="14"/>
      <c r="M7" s="14"/>
      <c r="N7" s="14"/>
      <c r="O7" s="14" t="s">
        <v>7</v>
      </c>
      <c r="P7" s="24"/>
      <c r="Q7" s="22"/>
      <c r="R7" s="20"/>
      <c r="S7" s="18"/>
    </row>
    <row r="8" spans="1:19" ht="17.25" hidden="1" customHeight="1">
      <c r="A8" s="13"/>
      <c r="B8" s="14" t="s">
        <v>8</v>
      </c>
      <c r="C8" s="14"/>
      <c r="D8" s="14"/>
      <c r="E8" s="23" t="s">
        <v>3</v>
      </c>
      <c r="F8" s="14"/>
      <c r="G8" s="14"/>
      <c r="H8" s="14"/>
      <c r="I8" s="14"/>
      <c r="J8" s="20"/>
      <c r="K8" s="14"/>
      <c r="L8" s="14"/>
      <c r="M8" s="14"/>
      <c r="N8" s="14"/>
      <c r="O8" s="14"/>
      <c r="P8" s="21"/>
      <c r="Q8" s="22"/>
      <c r="R8" s="20"/>
      <c r="S8" s="18"/>
    </row>
    <row r="9" spans="1:19" ht="24" customHeight="1">
      <c r="A9" s="13"/>
      <c r="B9" s="14" t="s">
        <v>9</v>
      </c>
      <c r="C9" s="14"/>
      <c r="D9" s="14"/>
      <c r="E9" s="191" t="s">
        <v>3</v>
      </c>
      <c r="F9" s="192"/>
      <c r="G9" s="192"/>
      <c r="H9" s="192"/>
      <c r="I9" s="192"/>
      <c r="J9" s="193"/>
      <c r="K9" s="14"/>
      <c r="L9" s="14"/>
      <c r="M9" s="14"/>
      <c r="N9" s="14"/>
      <c r="O9" s="14" t="s">
        <v>10</v>
      </c>
      <c r="P9" s="194" t="s">
        <v>172</v>
      </c>
      <c r="Q9" s="195"/>
      <c r="R9" s="196"/>
      <c r="S9" s="18"/>
    </row>
    <row r="10" spans="1:19" ht="17.25" hidden="1" customHeight="1">
      <c r="A10" s="13"/>
      <c r="B10" s="14" t="s">
        <v>11</v>
      </c>
      <c r="C10" s="14"/>
      <c r="D10" s="14"/>
      <c r="E10" s="25" t="s">
        <v>3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22"/>
      <c r="Q10" s="22"/>
      <c r="R10" s="14"/>
      <c r="S10" s="18"/>
    </row>
    <row r="11" spans="1:19" ht="17.25" hidden="1" customHeight="1">
      <c r="A11" s="13"/>
      <c r="B11" s="14" t="s">
        <v>12</v>
      </c>
      <c r="C11" s="14"/>
      <c r="D11" s="14"/>
      <c r="E11" s="25" t="s">
        <v>3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22"/>
      <c r="Q11" s="22"/>
      <c r="R11" s="14"/>
      <c r="S11" s="18"/>
    </row>
    <row r="12" spans="1:19" ht="17.25" hidden="1" customHeight="1">
      <c r="A12" s="13"/>
      <c r="B12" s="14" t="s">
        <v>13</v>
      </c>
      <c r="C12" s="14"/>
      <c r="D12" s="14"/>
      <c r="E12" s="25" t="s">
        <v>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22"/>
      <c r="Q12" s="22"/>
      <c r="R12" s="14"/>
      <c r="S12" s="18"/>
    </row>
    <row r="13" spans="1:19" ht="17.25" hidden="1" customHeight="1">
      <c r="A13" s="13"/>
      <c r="B13" s="14"/>
      <c r="C13" s="14"/>
      <c r="D13" s="14"/>
      <c r="E13" s="25" t="s">
        <v>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2"/>
      <c r="Q13" s="22"/>
      <c r="R13" s="14"/>
      <c r="S13" s="18"/>
    </row>
    <row r="14" spans="1:19" ht="17.25" hidden="1" customHeight="1">
      <c r="A14" s="13"/>
      <c r="B14" s="14"/>
      <c r="C14" s="14"/>
      <c r="D14" s="14"/>
      <c r="E14" s="25" t="s">
        <v>3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2"/>
      <c r="Q14" s="22"/>
      <c r="R14" s="14"/>
      <c r="S14" s="18"/>
    </row>
    <row r="15" spans="1:19" ht="17.25" hidden="1" customHeight="1">
      <c r="A15" s="13"/>
      <c r="B15" s="14"/>
      <c r="C15" s="14"/>
      <c r="D15" s="14"/>
      <c r="E15" s="25" t="s">
        <v>3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2"/>
      <c r="Q15" s="22"/>
      <c r="R15" s="14"/>
      <c r="S15" s="18"/>
    </row>
    <row r="16" spans="1:19" ht="17.25" hidden="1" customHeight="1">
      <c r="A16" s="13"/>
      <c r="B16" s="14"/>
      <c r="C16" s="14"/>
      <c r="D16" s="14"/>
      <c r="E16" s="25" t="s">
        <v>3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22"/>
      <c r="Q16" s="22"/>
      <c r="R16" s="14"/>
      <c r="S16" s="18"/>
    </row>
    <row r="17" spans="1:19" ht="17.25" hidden="1" customHeight="1">
      <c r="A17" s="13"/>
      <c r="B17" s="14"/>
      <c r="C17" s="14"/>
      <c r="D17" s="14"/>
      <c r="E17" s="25" t="s">
        <v>3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22"/>
      <c r="Q17" s="22"/>
      <c r="R17" s="14"/>
      <c r="S17" s="18"/>
    </row>
    <row r="18" spans="1:19" ht="17.25" hidden="1" customHeight="1">
      <c r="A18" s="13"/>
      <c r="B18" s="14"/>
      <c r="C18" s="14"/>
      <c r="D18" s="14"/>
      <c r="E18" s="25" t="s">
        <v>3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22"/>
      <c r="Q18" s="22"/>
      <c r="R18" s="14"/>
      <c r="S18" s="18"/>
    </row>
    <row r="19" spans="1:19" ht="17.25" hidden="1" customHeight="1">
      <c r="A19" s="13"/>
      <c r="B19" s="14"/>
      <c r="C19" s="14"/>
      <c r="D19" s="14"/>
      <c r="E19" s="25" t="s">
        <v>3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22"/>
      <c r="Q19" s="22"/>
      <c r="R19" s="14"/>
      <c r="S19" s="18"/>
    </row>
    <row r="20" spans="1:19" ht="17.25" hidden="1" customHeight="1">
      <c r="A20" s="13"/>
      <c r="B20" s="14"/>
      <c r="C20" s="14"/>
      <c r="D20" s="14"/>
      <c r="E20" s="25" t="s">
        <v>3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22"/>
      <c r="Q20" s="22"/>
      <c r="R20" s="14"/>
      <c r="S20" s="18"/>
    </row>
    <row r="21" spans="1:19" ht="17.25" hidden="1" customHeight="1">
      <c r="A21" s="13"/>
      <c r="B21" s="14"/>
      <c r="C21" s="14"/>
      <c r="D21" s="14"/>
      <c r="E21" s="25" t="s">
        <v>3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22"/>
      <c r="Q21" s="22"/>
      <c r="R21" s="14"/>
      <c r="S21" s="18"/>
    </row>
    <row r="22" spans="1:19" ht="17.25" hidden="1" customHeight="1">
      <c r="A22" s="13"/>
      <c r="B22" s="14"/>
      <c r="C22" s="14"/>
      <c r="D22" s="14"/>
      <c r="E22" s="25" t="s">
        <v>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22"/>
      <c r="Q22" s="22"/>
      <c r="R22" s="14"/>
      <c r="S22" s="18"/>
    </row>
    <row r="23" spans="1:19" ht="17.25" hidden="1" customHeight="1">
      <c r="A23" s="13"/>
      <c r="B23" s="14"/>
      <c r="C23" s="14"/>
      <c r="D23" s="14"/>
      <c r="E23" s="25" t="s">
        <v>3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2"/>
      <c r="Q23" s="22"/>
      <c r="R23" s="14"/>
      <c r="S23" s="18"/>
    </row>
    <row r="24" spans="1:19" ht="17.25" hidden="1" customHeight="1">
      <c r="A24" s="13"/>
      <c r="B24" s="14"/>
      <c r="C24" s="14"/>
      <c r="D24" s="14"/>
      <c r="E24" s="26" t="s">
        <v>3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22"/>
      <c r="Q24" s="22"/>
      <c r="R24" s="14"/>
      <c r="S24" s="18"/>
    </row>
    <row r="25" spans="1:19" ht="17.25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 t="s">
        <v>14</v>
      </c>
      <c r="P25" s="14" t="s">
        <v>15</v>
      </c>
      <c r="Q25" s="14"/>
      <c r="R25" s="14"/>
      <c r="S25" s="18"/>
    </row>
    <row r="26" spans="1:19" ht="17.25" customHeight="1">
      <c r="A26" s="13"/>
      <c r="B26" s="14" t="s">
        <v>16</v>
      </c>
      <c r="C26" s="14"/>
      <c r="D26" s="14"/>
      <c r="E26" s="177" t="s">
        <v>172</v>
      </c>
      <c r="F26" s="27"/>
      <c r="G26" s="27"/>
      <c r="H26" s="27"/>
      <c r="I26" s="27"/>
      <c r="J26" s="17"/>
      <c r="K26" s="14"/>
      <c r="L26" s="14"/>
      <c r="M26" s="14"/>
      <c r="N26" s="14"/>
      <c r="O26" s="38" t="s">
        <v>173</v>
      </c>
      <c r="P26" s="197">
        <v>2020741635</v>
      </c>
      <c r="Q26" s="198"/>
      <c r="R26" s="199"/>
      <c r="S26" s="18"/>
    </row>
    <row r="27" spans="1:19" ht="17.25" customHeight="1">
      <c r="A27" s="13"/>
      <c r="B27" s="14" t="s">
        <v>17</v>
      </c>
      <c r="C27" s="14"/>
      <c r="D27" s="14"/>
      <c r="E27" s="24"/>
      <c r="F27" s="14"/>
      <c r="G27" s="14"/>
      <c r="H27" s="14"/>
      <c r="I27" s="14"/>
      <c r="J27" s="20"/>
      <c r="K27" s="14"/>
      <c r="L27" s="14"/>
      <c r="M27" s="14"/>
      <c r="N27" s="14"/>
      <c r="O27" s="28"/>
      <c r="P27" s="29"/>
      <c r="Q27" s="30"/>
      <c r="R27" s="31"/>
      <c r="S27" s="18"/>
    </row>
    <row r="28" spans="1:19" ht="17.25" customHeight="1">
      <c r="A28" s="13"/>
      <c r="B28" s="14" t="s">
        <v>18</v>
      </c>
      <c r="C28" s="14"/>
      <c r="D28" s="14"/>
      <c r="E28" s="173"/>
      <c r="F28" s="14"/>
      <c r="G28" s="14"/>
      <c r="H28" s="14"/>
      <c r="I28" s="14"/>
      <c r="J28" s="20"/>
      <c r="K28" s="14"/>
      <c r="L28" s="14"/>
      <c r="M28" s="14"/>
      <c r="N28" s="14"/>
      <c r="O28" s="174"/>
      <c r="P28" s="197"/>
      <c r="Q28" s="198"/>
      <c r="R28" s="199"/>
      <c r="S28" s="18"/>
    </row>
    <row r="29" spans="1:19" ht="17.25" customHeight="1">
      <c r="A29" s="13"/>
      <c r="B29" s="14"/>
      <c r="C29" s="14"/>
      <c r="D29" s="14"/>
      <c r="E29" s="32"/>
      <c r="F29" s="33"/>
      <c r="G29" s="33"/>
      <c r="H29" s="33"/>
      <c r="I29" s="33"/>
      <c r="J29" s="34"/>
      <c r="K29" s="14"/>
      <c r="L29" s="14"/>
      <c r="M29" s="14"/>
      <c r="N29" s="14"/>
      <c r="O29" s="22"/>
      <c r="P29" s="22"/>
      <c r="Q29" s="22"/>
      <c r="R29" s="14"/>
      <c r="S29" s="18"/>
    </row>
    <row r="30" spans="1:19" ht="17.25" customHeight="1">
      <c r="A30" s="13"/>
      <c r="B30" s="14"/>
      <c r="C30" s="14"/>
      <c r="D30" s="14"/>
      <c r="E30" s="35" t="s">
        <v>19</v>
      </c>
      <c r="F30" s="14"/>
      <c r="G30" s="14" t="s">
        <v>20</v>
      </c>
      <c r="H30" s="14"/>
      <c r="I30" s="14"/>
      <c r="J30" s="14"/>
      <c r="K30" s="14"/>
      <c r="L30" s="14"/>
      <c r="M30" s="14"/>
      <c r="N30" s="14"/>
      <c r="O30" s="35" t="s">
        <v>21</v>
      </c>
      <c r="P30" s="22"/>
      <c r="Q30" s="22"/>
      <c r="R30" s="175"/>
      <c r="S30" s="18"/>
    </row>
    <row r="31" spans="1:19" ht="17.25" customHeight="1">
      <c r="A31" s="13"/>
      <c r="B31" s="14"/>
      <c r="C31" s="14"/>
      <c r="D31" s="14"/>
      <c r="E31" s="28"/>
      <c r="F31" s="14"/>
      <c r="G31" s="29"/>
      <c r="H31" s="36"/>
      <c r="I31" s="37"/>
      <c r="J31" s="14"/>
      <c r="K31" s="14"/>
      <c r="L31" s="14"/>
      <c r="M31" s="14"/>
      <c r="N31" s="14"/>
      <c r="O31" s="38" t="s">
        <v>174</v>
      </c>
      <c r="P31" s="22"/>
      <c r="Q31" s="22"/>
      <c r="R31" s="176"/>
      <c r="S31" s="18"/>
    </row>
    <row r="32" spans="1:19" ht="8.25" customHeight="1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1"/>
    </row>
    <row r="33" spans="1:19" ht="20.25" customHeight="1">
      <c r="A33" s="42"/>
      <c r="B33" s="43"/>
      <c r="C33" s="43"/>
      <c r="D33" s="43"/>
      <c r="E33" s="44" t="s">
        <v>22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5"/>
    </row>
    <row r="34" spans="1:19" ht="20.25" customHeight="1">
      <c r="A34" s="46" t="s">
        <v>23</v>
      </c>
      <c r="B34" s="47"/>
      <c r="C34" s="47"/>
      <c r="D34" s="48"/>
      <c r="E34" s="49" t="s">
        <v>24</v>
      </c>
      <c r="F34" s="48"/>
      <c r="G34" s="49" t="s">
        <v>25</v>
      </c>
      <c r="H34" s="47"/>
      <c r="I34" s="48"/>
      <c r="J34" s="49" t="s">
        <v>26</v>
      </c>
      <c r="K34" s="47"/>
      <c r="L34" s="49" t="s">
        <v>27</v>
      </c>
      <c r="M34" s="47"/>
      <c r="N34" s="47"/>
      <c r="O34" s="48"/>
      <c r="P34" s="49" t="s">
        <v>28</v>
      </c>
      <c r="Q34" s="47"/>
      <c r="R34" s="47"/>
      <c r="S34" s="50"/>
    </row>
    <row r="35" spans="1:19" ht="20.25" customHeight="1">
      <c r="A35" s="51"/>
      <c r="B35" s="52"/>
      <c r="C35" s="52"/>
      <c r="D35" s="53">
        <v>0</v>
      </c>
      <c r="E35" s="54">
        <f>IF(D35=0,0,R47/D35)</f>
        <v>0</v>
      </c>
      <c r="F35" s="55"/>
      <c r="G35" s="56"/>
      <c r="H35" s="52"/>
      <c r="I35" s="53">
        <v>0</v>
      </c>
      <c r="J35" s="54">
        <f>IF(I35=0,0,R47/I35)</f>
        <v>0</v>
      </c>
      <c r="K35" s="57"/>
      <c r="L35" s="56"/>
      <c r="M35" s="52"/>
      <c r="N35" s="52"/>
      <c r="O35" s="53">
        <v>0</v>
      </c>
      <c r="P35" s="56"/>
      <c r="Q35" s="52"/>
      <c r="R35" s="58">
        <f>IF(O35=0,0,R47/O35)</f>
        <v>0</v>
      </c>
      <c r="S35" s="59"/>
    </row>
    <row r="36" spans="1:19" ht="20.25" customHeight="1">
      <c r="A36" s="42"/>
      <c r="B36" s="43"/>
      <c r="C36" s="43"/>
      <c r="D36" s="43"/>
      <c r="E36" s="44" t="s">
        <v>29</v>
      </c>
      <c r="F36" s="43"/>
      <c r="G36" s="43"/>
      <c r="H36" s="43"/>
      <c r="I36" s="43"/>
      <c r="J36" s="60" t="s">
        <v>30</v>
      </c>
      <c r="K36" s="43"/>
      <c r="L36" s="43"/>
      <c r="M36" s="43"/>
      <c r="N36" s="43"/>
      <c r="O36" s="43"/>
      <c r="P36" s="43"/>
      <c r="Q36" s="43"/>
      <c r="R36" s="43"/>
      <c r="S36" s="45"/>
    </row>
    <row r="37" spans="1:19" ht="20.25" customHeight="1">
      <c r="A37" s="61" t="s">
        <v>31</v>
      </c>
      <c r="B37" s="62"/>
      <c r="C37" s="63" t="s">
        <v>32</v>
      </c>
      <c r="D37" s="64"/>
      <c r="E37" s="64"/>
      <c r="F37" s="65"/>
      <c r="G37" s="61" t="s">
        <v>33</v>
      </c>
      <c r="H37" s="66"/>
      <c r="I37" s="63" t="s">
        <v>34</v>
      </c>
      <c r="J37" s="64"/>
      <c r="K37" s="64"/>
      <c r="L37" s="61" t="s">
        <v>35</v>
      </c>
      <c r="M37" s="66"/>
      <c r="N37" s="63" t="s">
        <v>36</v>
      </c>
      <c r="O37" s="64"/>
      <c r="P37" s="64"/>
      <c r="Q37" s="64"/>
      <c r="R37" s="64"/>
      <c r="S37" s="65"/>
    </row>
    <row r="38" spans="1:19" ht="20.25" customHeight="1">
      <c r="A38" s="67">
        <v>1</v>
      </c>
      <c r="B38" s="68" t="s">
        <v>37</v>
      </c>
      <c r="C38" s="17"/>
      <c r="D38" s="69" t="s">
        <v>38</v>
      </c>
      <c r="E38" s="70">
        <f>SUMIF(Rozpocet!P5:P35,8,Rozpocet!J5:J35)</f>
        <v>0</v>
      </c>
      <c r="F38" s="71"/>
      <c r="G38" s="67">
        <v>8</v>
      </c>
      <c r="H38" s="72" t="s">
        <v>39</v>
      </c>
      <c r="I38" s="31"/>
      <c r="J38" s="73">
        <v>0</v>
      </c>
      <c r="K38" s="74"/>
      <c r="L38" s="67">
        <v>13</v>
      </c>
      <c r="M38" s="29" t="s">
        <v>40</v>
      </c>
      <c r="N38" s="36"/>
      <c r="O38" s="36"/>
      <c r="P38" s="75">
        <f>M48</f>
        <v>20</v>
      </c>
      <c r="Q38" s="76" t="s">
        <v>41</v>
      </c>
      <c r="R38" s="70">
        <v>0</v>
      </c>
      <c r="S38" s="71"/>
    </row>
    <row r="39" spans="1:19" ht="20.25" customHeight="1">
      <c r="A39" s="67">
        <v>2</v>
      </c>
      <c r="B39" s="77"/>
      <c r="C39" s="34"/>
      <c r="D39" s="69" t="s">
        <v>42</v>
      </c>
      <c r="E39" s="70">
        <f>SUMIF(Rozpocet!P10:P35,4,Rozpocet!J10:J35)</f>
        <v>0</v>
      </c>
      <c r="F39" s="71"/>
      <c r="G39" s="67">
        <v>9</v>
      </c>
      <c r="H39" s="14" t="s">
        <v>43</v>
      </c>
      <c r="I39" s="69"/>
      <c r="J39" s="73">
        <v>0</v>
      </c>
      <c r="K39" s="74"/>
      <c r="L39" s="67">
        <v>14</v>
      </c>
      <c r="M39" s="29" t="s">
        <v>44</v>
      </c>
      <c r="N39" s="36"/>
      <c r="O39" s="36"/>
      <c r="P39" s="75">
        <f>M48</f>
        <v>20</v>
      </c>
      <c r="Q39" s="76" t="s">
        <v>41</v>
      </c>
      <c r="R39" s="70">
        <v>0</v>
      </c>
      <c r="S39" s="71"/>
    </row>
    <row r="40" spans="1:19" ht="20.25" customHeight="1">
      <c r="A40" s="67">
        <v>3</v>
      </c>
      <c r="B40" s="68" t="s">
        <v>45</v>
      </c>
      <c r="C40" s="17"/>
      <c r="D40" s="69" t="s">
        <v>38</v>
      </c>
      <c r="E40" s="70">
        <f>SUMIF(Rozpocet!P11:P35,32,Rozpocet!J11:J35)</f>
        <v>0</v>
      </c>
      <c r="F40" s="71"/>
      <c r="G40" s="67">
        <v>10</v>
      </c>
      <c r="H40" s="72" t="s">
        <v>46</v>
      </c>
      <c r="I40" s="31"/>
      <c r="J40" s="73">
        <v>0</v>
      </c>
      <c r="K40" s="74"/>
      <c r="L40" s="67">
        <v>15</v>
      </c>
      <c r="M40" s="29" t="s">
        <v>47</v>
      </c>
      <c r="N40" s="36"/>
      <c r="O40" s="36"/>
      <c r="P40" s="75">
        <f>M48</f>
        <v>20</v>
      </c>
      <c r="Q40" s="76" t="s">
        <v>41</v>
      </c>
      <c r="R40" s="70">
        <v>0</v>
      </c>
      <c r="S40" s="71"/>
    </row>
    <row r="41" spans="1:19" ht="20.25" customHeight="1">
      <c r="A41" s="67">
        <v>4</v>
      </c>
      <c r="B41" s="77"/>
      <c r="C41" s="34"/>
      <c r="D41" s="69" t="s">
        <v>42</v>
      </c>
      <c r="E41" s="70">
        <f>SUMIF(Rozpocet!P12:P35,16,Rozpocet!J12:J35)+SUMIF(Rozpocet!P12:P35,128,Rozpocet!J12:J35)</f>
        <v>0</v>
      </c>
      <c r="F41" s="71"/>
      <c r="G41" s="67">
        <v>11</v>
      </c>
      <c r="H41" s="72"/>
      <c r="I41" s="31"/>
      <c r="J41" s="73">
        <v>0</v>
      </c>
      <c r="K41" s="74"/>
      <c r="L41" s="67">
        <v>16</v>
      </c>
      <c r="M41" s="29" t="s">
        <v>48</v>
      </c>
      <c r="N41" s="36"/>
      <c r="O41" s="36"/>
      <c r="P41" s="75">
        <f>M48</f>
        <v>20</v>
      </c>
      <c r="Q41" s="76" t="s">
        <v>41</v>
      </c>
      <c r="R41" s="70">
        <v>0</v>
      </c>
      <c r="S41" s="71"/>
    </row>
    <row r="42" spans="1:19" ht="20.25" customHeight="1">
      <c r="A42" s="67">
        <v>5</v>
      </c>
      <c r="B42" s="68" t="s">
        <v>49</v>
      </c>
      <c r="C42" s="17"/>
      <c r="D42" s="69" t="s">
        <v>38</v>
      </c>
      <c r="E42" s="70">
        <f>SUMIF(Rozpocet!P13:P35,256,Rozpocet!J13:J35)</f>
        <v>0</v>
      </c>
      <c r="F42" s="71"/>
      <c r="G42" s="78"/>
      <c r="H42" s="36"/>
      <c r="I42" s="31"/>
      <c r="J42" s="79"/>
      <c r="K42" s="74"/>
      <c r="L42" s="67">
        <v>17</v>
      </c>
      <c r="M42" s="29" t="s">
        <v>50</v>
      </c>
      <c r="N42" s="36"/>
      <c r="O42" s="36"/>
      <c r="P42" s="75">
        <f>M48</f>
        <v>20</v>
      </c>
      <c r="Q42" s="76" t="s">
        <v>41</v>
      </c>
      <c r="R42" s="70">
        <v>0</v>
      </c>
      <c r="S42" s="71"/>
    </row>
    <row r="43" spans="1:19" ht="20.25" customHeight="1">
      <c r="A43" s="67">
        <v>6</v>
      </c>
      <c r="B43" s="77"/>
      <c r="C43" s="34"/>
      <c r="D43" s="69" t="s">
        <v>42</v>
      </c>
      <c r="E43" s="70">
        <f>SUMIF(Rozpocet!P14:P35,64,Rozpocet!J14:J35)</f>
        <v>0</v>
      </c>
      <c r="F43" s="71"/>
      <c r="G43" s="78"/>
      <c r="H43" s="36"/>
      <c r="I43" s="31"/>
      <c r="J43" s="79"/>
      <c r="K43" s="74"/>
      <c r="L43" s="67">
        <v>18</v>
      </c>
      <c r="M43" s="72" t="s">
        <v>51</v>
      </c>
      <c r="N43" s="36"/>
      <c r="O43" s="36"/>
      <c r="P43" s="36"/>
      <c r="Q43" s="36"/>
      <c r="R43" s="70">
        <f>SUMIF(Rozpocet!P14:P35,1024,Rozpocet!J14:J35)</f>
        <v>0</v>
      </c>
      <c r="S43" s="71"/>
    </row>
    <row r="44" spans="1:19" ht="20.25" customHeight="1">
      <c r="A44" s="67">
        <v>7</v>
      </c>
      <c r="B44" s="80" t="s">
        <v>52</v>
      </c>
      <c r="C44" s="36"/>
      <c r="D44" s="31"/>
      <c r="E44" s="81">
        <f>SUM(E38:E43)</f>
        <v>0</v>
      </c>
      <c r="F44" s="45"/>
      <c r="G44" s="67">
        <v>12</v>
      </c>
      <c r="H44" s="80" t="s">
        <v>53</v>
      </c>
      <c r="I44" s="31"/>
      <c r="J44" s="82">
        <f>SUM(J38:J41)</f>
        <v>0</v>
      </c>
      <c r="K44" s="83"/>
      <c r="L44" s="67">
        <v>19</v>
      </c>
      <c r="M44" s="80" t="s">
        <v>54</v>
      </c>
      <c r="N44" s="36"/>
      <c r="O44" s="36"/>
      <c r="P44" s="36"/>
      <c r="Q44" s="71"/>
      <c r="R44" s="81">
        <f>SUM(R38:R43)</f>
        <v>0</v>
      </c>
      <c r="S44" s="45"/>
    </row>
    <row r="45" spans="1:19" ht="20.25" customHeight="1">
      <c r="A45" s="84">
        <v>20</v>
      </c>
      <c r="B45" s="85" t="s">
        <v>55</v>
      </c>
      <c r="C45" s="86"/>
      <c r="D45" s="87"/>
      <c r="E45" s="88">
        <f>SUMIF(Rozpocet!P14:P35,512,Rozpocet!J14:J35)</f>
        <v>0</v>
      </c>
      <c r="F45" s="41"/>
      <c r="G45" s="84">
        <v>21</v>
      </c>
      <c r="H45" s="85" t="s">
        <v>56</v>
      </c>
      <c r="I45" s="87"/>
      <c r="J45" s="89">
        <v>0</v>
      </c>
      <c r="K45" s="90">
        <f>M48</f>
        <v>20</v>
      </c>
      <c r="L45" s="84">
        <v>22</v>
      </c>
      <c r="M45" s="85" t="s">
        <v>57</v>
      </c>
      <c r="N45" s="86"/>
      <c r="O45" s="40"/>
      <c r="P45" s="40"/>
      <c r="Q45" s="40"/>
      <c r="R45" s="88">
        <f>SUMIF(Rozpocet!P14:P35,"&lt;4",Rozpocet!J14:J35)+SUMIF(Rozpocet!P14:P35,"&gt;1024",Rozpocet!J14:J35)</f>
        <v>0</v>
      </c>
      <c r="S45" s="41"/>
    </row>
    <row r="46" spans="1:19" ht="20.25" customHeight="1">
      <c r="A46" s="91" t="s">
        <v>17</v>
      </c>
      <c r="B46" s="11"/>
      <c r="C46" s="11"/>
      <c r="D46" s="11"/>
      <c r="E46" s="11"/>
      <c r="F46" s="92"/>
      <c r="G46" s="93"/>
      <c r="H46" s="11"/>
      <c r="I46" s="11"/>
      <c r="J46" s="11"/>
      <c r="K46" s="11"/>
      <c r="L46" s="61" t="s">
        <v>58</v>
      </c>
      <c r="M46" s="48"/>
      <c r="N46" s="63" t="s">
        <v>59</v>
      </c>
      <c r="O46" s="47"/>
      <c r="P46" s="47"/>
      <c r="Q46" s="47"/>
      <c r="R46" s="47"/>
      <c r="S46" s="50"/>
    </row>
    <row r="47" spans="1:19" ht="20.25" customHeight="1">
      <c r="A47" s="13"/>
      <c r="B47" s="14"/>
      <c r="C47" s="14"/>
      <c r="D47" s="14"/>
      <c r="E47" s="14"/>
      <c r="F47" s="20"/>
      <c r="G47" s="94"/>
      <c r="H47" s="14"/>
      <c r="I47" s="14"/>
      <c r="J47" s="14"/>
      <c r="K47" s="14"/>
      <c r="L47" s="67">
        <v>23</v>
      </c>
      <c r="M47" s="72" t="s">
        <v>60</v>
      </c>
      <c r="N47" s="36"/>
      <c r="O47" s="36"/>
      <c r="P47" s="36"/>
      <c r="Q47" s="71"/>
      <c r="R47" s="81">
        <f>ROUND(E44+J44+R44+E45+J45+R45,2)</f>
        <v>0</v>
      </c>
      <c r="S47" s="95">
        <f>E44+J44+R44+E45+J45+R45</f>
        <v>0</v>
      </c>
    </row>
    <row r="48" spans="1:19" ht="20.25" customHeight="1">
      <c r="A48" s="96" t="s">
        <v>61</v>
      </c>
      <c r="B48" s="33"/>
      <c r="C48" s="33"/>
      <c r="D48" s="33"/>
      <c r="E48" s="33"/>
      <c r="F48" s="34"/>
      <c r="G48" s="97" t="s">
        <v>62</v>
      </c>
      <c r="H48" s="33"/>
      <c r="I48" s="33"/>
      <c r="J48" s="33"/>
      <c r="K48" s="33"/>
      <c r="L48" s="67">
        <v>24</v>
      </c>
      <c r="M48" s="98">
        <v>20</v>
      </c>
      <c r="N48" s="31" t="s">
        <v>41</v>
      </c>
      <c r="O48" s="99">
        <f>R47-O49</f>
        <v>0</v>
      </c>
      <c r="P48" s="33" t="s">
        <v>63</v>
      </c>
      <c r="Q48" s="33"/>
      <c r="R48" s="100">
        <f>ROUND(O48*M48/100,2)</f>
        <v>0</v>
      </c>
      <c r="S48" s="101">
        <f>O48*M48/100</f>
        <v>0</v>
      </c>
    </row>
    <row r="49" spans="1:19" ht="20.25" customHeight="1">
      <c r="A49" s="102" t="s">
        <v>16</v>
      </c>
      <c r="B49" s="27"/>
      <c r="C49" s="27"/>
      <c r="D49" s="27"/>
      <c r="E49" s="27"/>
      <c r="F49" s="17"/>
      <c r="G49" s="103"/>
      <c r="H49" s="27"/>
      <c r="I49" s="27"/>
      <c r="J49" s="27"/>
      <c r="K49" s="27"/>
      <c r="L49" s="67">
        <v>25</v>
      </c>
      <c r="M49" s="98">
        <v>20</v>
      </c>
      <c r="N49" s="31" t="s">
        <v>41</v>
      </c>
      <c r="O49" s="99">
        <f>ROUND(SUMIF(Rozpocet!O14:O35,M49,Rozpocet!J14:J35)+SUMIF(P38:P42,M49,R38:R42)+IF(K45=M49,J45,0),2)</f>
        <v>0</v>
      </c>
      <c r="P49" s="36" t="s">
        <v>63</v>
      </c>
      <c r="Q49" s="36"/>
      <c r="R49" s="70">
        <f>ROUND(O49*M49/100,2)</f>
        <v>0</v>
      </c>
      <c r="S49" s="104">
        <f>O49*M49/100</f>
        <v>0</v>
      </c>
    </row>
    <row r="50" spans="1:19" ht="20.25" customHeight="1">
      <c r="A50" s="13"/>
      <c r="B50" s="14"/>
      <c r="C50" s="14"/>
      <c r="D50" s="14"/>
      <c r="E50" s="14"/>
      <c r="F50" s="20"/>
      <c r="G50" s="94"/>
      <c r="H50" s="14"/>
      <c r="I50" s="14"/>
      <c r="J50" s="14"/>
      <c r="K50" s="14"/>
      <c r="L50" s="84">
        <v>26</v>
      </c>
      <c r="M50" s="105" t="s">
        <v>64</v>
      </c>
      <c r="N50" s="86"/>
      <c r="O50" s="86"/>
      <c r="P50" s="86"/>
      <c r="Q50" s="40"/>
      <c r="R50" s="106">
        <f>R47+R48+R49</f>
        <v>0</v>
      </c>
      <c r="S50" s="107"/>
    </row>
    <row r="51" spans="1:19" ht="20.25" customHeight="1">
      <c r="A51" s="96" t="s">
        <v>65</v>
      </c>
      <c r="B51" s="33"/>
      <c r="C51" s="33"/>
      <c r="D51" s="33"/>
      <c r="E51" s="33"/>
      <c r="F51" s="34"/>
      <c r="G51" s="97" t="s">
        <v>62</v>
      </c>
      <c r="H51" s="33"/>
      <c r="I51" s="33"/>
      <c r="J51" s="33"/>
      <c r="K51" s="33"/>
      <c r="L51" s="61" t="s">
        <v>66</v>
      </c>
      <c r="M51" s="48"/>
      <c r="N51" s="63" t="s">
        <v>67</v>
      </c>
      <c r="O51" s="47"/>
      <c r="P51" s="47"/>
      <c r="Q51" s="47"/>
      <c r="R51" s="108"/>
      <c r="S51" s="50"/>
    </row>
    <row r="52" spans="1:19" ht="20.25" customHeight="1">
      <c r="A52" s="102" t="s">
        <v>18</v>
      </c>
      <c r="B52" s="27"/>
      <c r="C52" s="27"/>
      <c r="D52" s="27"/>
      <c r="E52" s="27"/>
      <c r="F52" s="17"/>
      <c r="G52" s="103"/>
      <c r="H52" s="27"/>
      <c r="I52" s="27"/>
      <c r="J52" s="27"/>
      <c r="K52" s="27"/>
      <c r="L52" s="67">
        <v>27</v>
      </c>
      <c r="M52" s="72" t="s">
        <v>68</v>
      </c>
      <c r="N52" s="36"/>
      <c r="O52" s="36"/>
      <c r="P52" s="36"/>
      <c r="Q52" s="31"/>
      <c r="R52" s="70">
        <v>0</v>
      </c>
      <c r="S52" s="71"/>
    </row>
    <row r="53" spans="1:19" ht="20.25" customHeight="1">
      <c r="A53" s="13"/>
      <c r="B53" s="14"/>
      <c r="C53" s="14"/>
      <c r="D53" s="14"/>
      <c r="E53" s="14"/>
      <c r="F53" s="20"/>
      <c r="G53" s="94"/>
      <c r="H53" s="14"/>
      <c r="I53" s="14"/>
      <c r="J53" s="14"/>
      <c r="K53" s="14"/>
      <c r="L53" s="67">
        <v>28</v>
      </c>
      <c r="M53" s="72" t="s">
        <v>69</v>
      </c>
      <c r="N53" s="36"/>
      <c r="O53" s="36"/>
      <c r="P53" s="36"/>
      <c r="Q53" s="31"/>
      <c r="R53" s="70">
        <v>0</v>
      </c>
      <c r="S53" s="71"/>
    </row>
    <row r="54" spans="1:19" ht="20.25" customHeight="1">
      <c r="A54" s="109" t="s">
        <v>61</v>
      </c>
      <c r="B54" s="40"/>
      <c r="C54" s="40"/>
      <c r="D54" s="40"/>
      <c r="E54" s="178"/>
      <c r="F54" s="110"/>
      <c r="G54" s="111" t="s">
        <v>62</v>
      </c>
      <c r="H54" s="40"/>
      <c r="I54" s="40"/>
      <c r="J54" s="40"/>
      <c r="K54" s="40"/>
      <c r="L54" s="84">
        <v>29</v>
      </c>
      <c r="M54" s="85" t="s">
        <v>70</v>
      </c>
      <c r="N54" s="86"/>
      <c r="O54" s="86"/>
      <c r="P54" s="86"/>
      <c r="Q54" s="87"/>
      <c r="R54" s="54">
        <v>0</v>
      </c>
      <c r="S54" s="112"/>
    </row>
  </sheetData>
  <mergeCells count="6">
    <mergeCell ref="E5:J5"/>
    <mergeCell ref="E7:J7"/>
    <mergeCell ref="E9:J9"/>
    <mergeCell ref="P9:R9"/>
    <mergeCell ref="P28:R28"/>
    <mergeCell ref="P26:R26"/>
  </mergeCells>
  <printOptions verticalCentered="1"/>
  <pageMargins left="0.59055119752883911" right="0.59055119752883911" top="0.90551179647445679" bottom="0.90551179647445679" header="0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workbookViewId="0">
      <pane ySplit="13" topLeftCell="A14" activePane="bottomLeft" state="frozenSplit"/>
      <selection pane="bottomLeft" activeCell="C24" sqref="C24"/>
    </sheetView>
  </sheetViews>
  <sheetFormatPr defaultRowHeight="12.75" customHeight="1"/>
  <cols>
    <col min="1" max="1" width="12.7109375" style="2" customWidth="1"/>
    <col min="2" max="2" width="74.42578125" style="2" bestFit="1" customWidth="1"/>
    <col min="3" max="5" width="14.28515625" style="2" customWidth="1"/>
    <col min="6" max="7" width="13.85546875" style="2" hidden="1" customWidth="1"/>
    <col min="8" max="16384" width="9.140625" style="2"/>
  </cols>
  <sheetData>
    <row r="1" spans="1:7" ht="18" customHeight="1">
      <c r="A1" s="113" t="s">
        <v>71</v>
      </c>
      <c r="B1" s="114"/>
      <c r="C1" s="114"/>
      <c r="D1" s="114"/>
      <c r="E1" s="114"/>
      <c r="F1" s="114"/>
      <c r="G1" s="114"/>
    </row>
    <row r="2" spans="1:7" ht="12" customHeight="1">
      <c r="A2" s="115" t="s">
        <v>72</v>
      </c>
      <c r="B2" s="116" t="str">
        <f>'Krycí list'!E5</f>
        <v>Sanácia miest s nezákonne umiestneným odpadom v obci Uloža</v>
      </c>
      <c r="C2" s="117"/>
      <c r="D2" s="116"/>
      <c r="E2" s="116"/>
      <c r="F2" s="117"/>
      <c r="G2" s="117"/>
    </row>
    <row r="3" spans="1:7" ht="12" customHeight="1">
      <c r="A3" s="115" t="s">
        <v>73</v>
      </c>
      <c r="B3" s="116" t="str">
        <f>'Krycí list'!E7</f>
        <v xml:space="preserve"> </v>
      </c>
      <c r="C3" s="118"/>
      <c r="D3" s="116"/>
      <c r="E3" s="116"/>
      <c r="F3" s="116"/>
      <c r="G3" s="119"/>
    </row>
    <row r="4" spans="1:7" ht="12" customHeight="1">
      <c r="A4" s="115" t="s">
        <v>74</v>
      </c>
      <c r="B4" s="116" t="str">
        <f>'Krycí list'!E9</f>
        <v xml:space="preserve"> </v>
      </c>
      <c r="C4" s="118"/>
      <c r="D4" s="116"/>
      <c r="E4" s="116"/>
      <c r="F4" s="116"/>
      <c r="G4" s="119"/>
    </row>
    <row r="5" spans="1:7" ht="12" customHeight="1">
      <c r="A5" s="116" t="s">
        <v>75</v>
      </c>
      <c r="B5" s="116" t="str">
        <f>'Krycí list'!P5</f>
        <v xml:space="preserve"> </v>
      </c>
      <c r="C5" s="118"/>
      <c r="D5" s="116"/>
      <c r="E5" s="116"/>
      <c r="F5" s="116"/>
      <c r="G5" s="119"/>
    </row>
    <row r="6" spans="1:7" ht="6" customHeight="1">
      <c r="A6" s="116"/>
      <c r="B6" s="116"/>
      <c r="C6" s="118"/>
      <c r="D6" s="116"/>
      <c r="E6" s="116"/>
      <c r="F6" s="116"/>
      <c r="G6" s="119"/>
    </row>
    <row r="7" spans="1:7" ht="12" customHeight="1">
      <c r="A7" s="116" t="s">
        <v>76</v>
      </c>
      <c r="B7" s="116" t="str">
        <f>'Krycí list'!E26</f>
        <v>Obec Uloža</v>
      </c>
      <c r="C7" s="118"/>
      <c r="D7" s="116"/>
      <c r="E7" s="116"/>
      <c r="F7" s="116"/>
      <c r="G7" s="119"/>
    </row>
    <row r="8" spans="1:7" ht="12" customHeight="1">
      <c r="A8" s="116" t="s">
        <v>77</v>
      </c>
      <c r="B8" s="116">
        <f>'Krycí list'!E28</f>
        <v>0</v>
      </c>
      <c r="C8" s="118"/>
      <c r="D8" s="116"/>
      <c r="E8" s="116"/>
      <c r="F8" s="116"/>
      <c r="G8" s="119"/>
    </row>
    <row r="9" spans="1:7" ht="12" customHeight="1">
      <c r="A9" s="116" t="s">
        <v>78</v>
      </c>
      <c r="B9" s="179" t="str">
        <f>'Krycí list'!O31</f>
        <v>2.3.2017</v>
      </c>
      <c r="C9" s="118"/>
      <c r="D9" s="116"/>
      <c r="E9" s="116"/>
      <c r="F9" s="116"/>
      <c r="G9" s="119"/>
    </row>
    <row r="10" spans="1:7" ht="6" customHeight="1">
      <c r="A10" s="114"/>
      <c r="B10" s="114"/>
      <c r="C10" s="114"/>
      <c r="D10" s="114"/>
      <c r="E10" s="114"/>
      <c r="F10" s="114"/>
      <c r="G10" s="114"/>
    </row>
    <row r="11" spans="1:7" ht="22.5">
      <c r="A11" s="120" t="s">
        <v>79</v>
      </c>
      <c r="B11" s="121" t="s">
        <v>80</v>
      </c>
      <c r="C11" s="122" t="s">
        <v>170</v>
      </c>
      <c r="D11" s="122" t="s">
        <v>63</v>
      </c>
      <c r="E11" s="122" t="s">
        <v>169</v>
      </c>
      <c r="F11" s="123" t="s">
        <v>82</v>
      </c>
      <c r="G11" s="122" t="s">
        <v>83</v>
      </c>
    </row>
    <row r="12" spans="1:7" ht="12" customHeight="1">
      <c r="A12" s="124">
        <v>1</v>
      </c>
      <c r="B12" s="125">
        <v>2</v>
      </c>
      <c r="C12" s="126">
        <v>3</v>
      </c>
      <c r="D12" s="126">
        <v>4</v>
      </c>
      <c r="E12" s="126">
        <v>5</v>
      </c>
      <c r="F12" s="127">
        <v>4</v>
      </c>
      <c r="G12" s="126">
        <v>5</v>
      </c>
    </row>
    <row r="13" spans="1:7" ht="3.75" customHeight="1">
      <c r="A13" s="128"/>
      <c r="B13" s="128"/>
      <c r="C13" s="128"/>
      <c r="D13" s="128"/>
      <c r="E13" s="128"/>
      <c r="F13" s="128"/>
      <c r="G13" s="128"/>
    </row>
    <row r="14" spans="1:7" s="129" customFormat="1" ht="12.75" customHeight="1">
      <c r="A14" s="130" t="str">
        <f>Rozpocet!D14</f>
        <v>HSV</v>
      </c>
      <c r="B14" s="131" t="str">
        <f>Rozpocet!E14</f>
        <v>Práce a dodávky HSV</v>
      </c>
      <c r="C14" s="132">
        <f>Rozpocet!J14</f>
        <v>0</v>
      </c>
      <c r="D14" s="132">
        <f>SUM(D15:D18)</f>
        <v>0</v>
      </c>
      <c r="E14" s="132">
        <f>SUM(E15:E18)</f>
        <v>0</v>
      </c>
      <c r="F14" s="133" t="e">
        <f>Rozpocet!L14</f>
        <v>#REF!</v>
      </c>
      <c r="G14" s="133" t="e">
        <f>Rozpocet!N14</f>
        <v>#REF!</v>
      </c>
    </row>
    <row r="15" spans="1:7" s="129" customFormat="1" ht="12.75" customHeight="1">
      <c r="A15" s="134" t="str">
        <f>Rozpocet!D15</f>
        <v>Z02</v>
      </c>
      <c r="B15" s="135" t="str">
        <f>Rozpocet!E15</f>
        <v>Zber odpadu z miest s nezákonne umiestneným odpadom</v>
      </c>
      <c r="C15" s="136">
        <f>Rozpocet!J15</f>
        <v>0</v>
      </c>
      <c r="D15" s="136">
        <f t="shared" ref="D15:D19" si="0">ROUND(C15*0.2,2)</f>
        <v>0</v>
      </c>
      <c r="E15" s="136">
        <f t="shared" ref="E15:E19" si="1">D15+C15</f>
        <v>0</v>
      </c>
      <c r="F15" s="137">
        <f>Rozpocet!L15</f>
        <v>0</v>
      </c>
      <c r="G15" s="137">
        <f>Rozpocet!N15</f>
        <v>0</v>
      </c>
    </row>
    <row r="16" spans="1:7" s="129" customFormat="1" ht="12.75" customHeight="1">
      <c r="A16" s="134" t="str">
        <f>Rozpocet!D23</f>
        <v>Z03</v>
      </c>
      <c r="B16" s="135" t="str">
        <f>Rozpocet!E23</f>
        <v>Zvoz/odvoz odpadu z miest s nezákonne umiestneným odpadom</v>
      </c>
      <c r="C16" s="136">
        <f>Rozpocet!J23</f>
        <v>0</v>
      </c>
      <c r="D16" s="136">
        <f t="shared" si="0"/>
        <v>0</v>
      </c>
      <c r="E16" s="136">
        <f t="shared" si="1"/>
        <v>0</v>
      </c>
      <c r="F16" s="137">
        <f>Rozpocet!L23</f>
        <v>0</v>
      </c>
      <c r="G16" s="137">
        <f>Rozpocet!N23</f>
        <v>0</v>
      </c>
    </row>
    <row r="17" spans="1:7" s="129" customFormat="1" ht="12.75" customHeight="1">
      <c r="A17" s="134" t="str">
        <f>Rozpocet!D27</f>
        <v>Z05</v>
      </c>
      <c r="B17" s="135" t="str">
        <f>Rozpocet!E27</f>
        <v>Uloženie odpadu z miest s nezákonne umiestneným odpadom na riadenej skládke odpadu</v>
      </c>
      <c r="C17" s="136">
        <f>Rozpocet!J27</f>
        <v>0</v>
      </c>
      <c r="D17" s="136">
        <f t="shared" si="0"/>
        <v>0</v>
      </c>
      <c r="E17" s="136">
        <f t="shared" si="1"/>
        <v>0</v>
      </c>
      <c r="F17" s="137">
        <f>Rozpocet!L27</f>
        <v>0</v>
      </c>
      <c r="G17" s="137">
        <f>Rozpocet!N27</f>
        <v>0</v>
      </c>
    </row>
    <row r="18" spans="1:7" s="129" customFormat="1" ht="12.75" customHeight="1">
      <c r="A18" s="134" t="str">
        <f>Rozpocet!D30</f>
        <v>Z07</v>
      </c>
      <c r="B18" s="135" t="str">
        <f>Rozpocet!E30</f>
        <v>Úprava/sanácia miesta s nezákonne umiestneným odpadom do pôvodného stavu</v>
      </c>
      <c r="C18" s="136">
        <f>Rozpocet!J30</f>
        <v>0</v>
      </c>
      <c r="D18" s="136">
        <f t="shared" si="0"/>
        <v>0</v>
      </c>
      <c r="E18" s="136">
        <f t="shared" si="1"/>
        <v>0</v>
      </c>
      <c r="F18" s="137">
        <f>Rozpocet!L30</f>
        <v>0.20127</v>
      </c>
      <c r="G18" s="137">
        <f>Rozpocet!N30</f>
        <v>0</v>
      </c>
    </row>
    <row r="19" spans="1:7" s="138" customFormat="1" ht="12.75" customHeight="1">
      <c r="B19" s="139" t="s">
        <v>84</v>
      </c>
      <c r="C19" s="140">
        <f>Rozpocet!J35</f>
        <v>0</v>
      </c>
      <c r="D19" s="140">
        <f t="shared" si="0"/>
        <v>0</v>
      </c>
      <c r="E19" s="140">
        <f t="shared" si="1"/>
        <v>0</v>
      </c>
      <c r="F19" s="141" t="e">
        <f>Rozpocet!L35</f>
        <v>#REF!</v>
      </c>
      <c r="G19" s="141" t="e">
        <f>Rozpocet!N35</f>
        <v>#REF!</v>
      </c>
    </row>
  </sheetData>
  <printOptions horizontalCentered="1"/>
  <pageMargins left="1.1023622047244095" right="1.1023622047244095" top="0.78740157480314965" bottom="0.78740157480314965" header="0" footer="0"/>
  <pageSetup paperSize="9" scale="95" fitToHeight="9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workbookViewId="0">
      <pane ySplit="13" topLeftCell="A14" activePane="bottomLeft" state="frozenSplit"/>
      <selection pane="bottomLeft" activeCell="F32" sqref="F32"/>
    </sheetView>
  </sheetViews>
  <sheetFormatPr defaultRowHeight="11.25" customHeight="1"/>
  <cols>
    <col min="1" max="1" width="5.7109375" style="2" customWidth="1"/>
    <col min="2" max="2" width="4.5703125" style="2" customWidth="1"/>
    <col min="3" max="3" width="4.7109375" style="2" customWidth="1"/>
    <col min="4" max="4" width="12.7109375" style="2" customWidth="1"/>
    <col min="5" max="5" width="55.7109375" style="2" customWidth="1"/>
    <col min="6" max="6" width="9.140625" style="2" customWidth="1"/>
    <col min="7" max="7" width="4.7109375" style="2" customWidth="1"/>
    <col min="8" max="8" width="9.5703125" style="2" customWidth="1"/>
    <col min="9" max="9" width="9.85546875" style="2" customWidth="1"/>
    <col min="10" max="10" width="12.7109375" style="2" customWidth="1"/>
    <col min="11" max="11" width="10.7109375" style="2" hidden="1" customWidth="1"/>
    <col min="12" max="12" width="10.85546875" style="2" hidden="1" customWidth="1"/>
    <col min="13" max="13" width="9.7109375" style="2" hidden="1" customWidth="1"/>
    <col min="14" max="14" width="11.5703125" style="2" hidden="1" customWidth="1"/>
    <col min="15" max="15" width="6" style="2" customWidth="1"/>
    <col min="16" max="16" width="6.7109375" style="2" hidden="1" customWidth="1"/>
    <col min="17" max="17" width="7.140625" style="2" hidden="1" customWidth="1"/>
    <col min="18" max="20" width="9.140625" style="2" hidden="1" customWidth="1"/>
    <col min="21" max="21" width="0" style="2" hidden="1" customWidth="1"/>
    <col min="22" max="16384" width="9.140625" style="2"/>
  </cols>
  <sheetData>
    <row r="1" spans="1:22" ht="18" customHeight="1">
      <c r="A1" s="113" t="s">
        <v>85</v>
      </c>
      <c r="B1" s="142"/>
      <c r="C1" s="142"/>
      <c r="D1" s="142"/>
      <c r="E1" s="142"/>
      <c r="F1" s="142"/>
      <c r="G1" s="142"/>
      <c r="H1" s="142"/>
      <c r="I1" s="180"/>
      <c r="J1" s="142"/>
      <c r="K1" s="142"/>
      <c r="L1" s="142"/>
      <c r="M1" s="142"/>
      <c r="N1" s="142"/>
      <c r="O1" s="142"/>
      <c r="P1" s="143"/>
      <c r="Q1" s="143"/>
      <c r="R1" s="142"/>
      <c r="S1" s="142"/>
      <c r="T1" s="142"/>
      <c r="U1" s="142"/>
    </row>
    <row r="2" spans="1:22" ht="11.25" customHeight="1">
      <c r="A2" s="115" t="s">
        <v>72</v>
      </c>
      <c r="B2" s="116"/>
      <c r="C2" s="116" t="str">
        <f>'Krycí list'!E5</f>
        <v>Sanácia miest s nezákonne umiestneným odpadom v obci Uloža</v>
      </c>
      <c r="D2" s="116"/>
      <c r="E2" s="116"/>
      <c r="F2" s="116"/>
      <c r="G2" s="116"/>
      <c r="H2" s="116"/>
      <c r="I2" s="181"/>
      <c r="J2" s="116"/>
      <c r="K2" s="116"/>
      <c r="L2" s="116"/>
      <c r="M2" s="142"/>
      <c r="N2" s="142"/>
      <c r="O2" s="142"/>
      <c r="P2" s="143"/>
      <c r="Q2" s="143"/>
      <c r="R2" s="142"/>
      <c r="S2" s="142"/>
      <c r="T2" s="142"/>
      <c r="U2" s="142"/>
    </row>
    <row r="3" spans="1:22" ht="11.25" customHeight="1">
      <c r="A3" s="115" t="s">
        <v>73</v>
      </c>
      <c r="B3" s="116"/>
      <c r="C3" s="116" t="str">
        <f>'Krycí list'!E7</f>
        <v xml:space="preserve"> </v>
      </c>
      <c r="D3" s="116"/>
      <c r="E3" s="116"/>
      <c r="F3" s="116"/>
      <c r="G3" s="116"/>
      <c r="H3" s="116"/>
      <c r="I3" s="181"/>
      <c r="J3" s="116"/>
      <c r="K3" s="116"/>
      <c r="L3" s="116"/>
      <c r="M3" s="142"/>
      <c r="N3" s="142"/>
      <c r="O3" s="142"/>
      <c r="P3" s="143"/>
      <c r="Q3" s="143"/>
      <c r="R3" s="142"/>
      <c r="S3" s="142"/>
      <c r="T3" s="142"/>
      <c r="U3" s="142"/>
    </row>
    <row r="4" spans="1:22" ht="11.25" customHeight="1">
      <c r="A4" s="115" t="s">
        <v>74</v>
      </c>
      <c r="B4" s="116"/>
      <c r="C4" s="116" t="str">
        <f>'Krycí list'!E9</f>
        <v xml:space="preserve"> </v>
      </c>
      <c r="D4" s="116"/>
      <c r="E4" s="116"/>
      <c r="F4" s="116"/>
      <c r="G4" s="116"/>
      <c r="H4" s="116"/>
      <c r="I4" s="181"/>
      <c r="J4" s="116"/>
      <c r="K4" s="116"/>
      <c r="L4" s="116"/>
      <c r="M4" s="142"/>
      <c r="N4" s="142"/>
      <c r="O4" s="142"/>
      <c r="P4" s="143"/>
      <c r="Q4" s="143"/>
      <c r="R4" s="142"/>
      <c r="S4" s="142"/>
      <c r="T4" s="142"/>
      <c r="U4" s="142"/>
    </row>
    <row r="5" spans="1:22" ht="11.25" customHeight="1">
      <c r="A5" s="116" t="s">
        <v>86</v>
      </c>
      <c r="B5" s="116"/>
      <c r="C5" s="116" t="str">
        <f>'Krycí list'!P5</f>
        <v xml:space="preserve"> </v>
      </c>
      <c r="D5" s="116"/>
      <c r="E5" s="116"/>
      <c r="F5" s="116"/>
      <c r="G5" s="116"/>
      <c r="H5" s="116"/>
      <c r="I5" s="181"/>
      <c r="J5" s="116"/>
      <c r="K5" s="116"/>
      <c r="L5" s="116"/>
      <c r="M5" s="142"/>
      <c r="N5" s="142"/>
      <c r="O5" s="142"/>
      <c r="P5" s="143"/>
      <c r="Q5" s="143"/>
      <c r="R5" s="142"/>
      <c r="S5" s="142"/>
      <c r="T5" s="142"/>
      <c r="U5" s="142"/>
    </row>
    <row r="6" spans="1:22" ht="5.25" customHeight="1">
      <c r="A6" s="116"/>
      <c r="B6" s="116"/>
      <c r="C6" s="116"/>
      <c r="D6" s="116"/>
      <c r="E6" s="116"/>
      <c r="F6" s="116"/>
      <c r="G6" s="116"/>
      <c r="H6" s="116"/>
      <c r="I6" s="181"/>
      <c r="J6" s="116"/>
      <c r="K6" s="116"/>
      <c r="L6" s="116"/>
      <c r="M6" s="142"/>
      <c r="N6" s="142"/>
      <c r="O6" s="142"/>
      <c r="P6" s="143"/>
      <c r="Q6" s="143"/>
      <c r="R6" s="142"/>
      <c r="S6" s="142"/>
      <c r="T6" s="142"/>
      <c r="U6" s="142"/>
    </row>
    <row r="7" spans="1:22" ht="11.25" customHeight="1">
      <c r="A7" s="116" t="s">
        <v>76</v>
      </c>
      <c r="B7" s="116"/>
      <c r="C7" s="116" t="str">
        <f>'Krycí list'!E26</f>
        <v>Obec Uloža</v>
      </c>
      <c r="D7" s="116"/>
      <c r="E7" s="116"/>
      <c r="F7" s="116"/>
      <c r="G7" s="116"/>
      <c r="H7" s="116"/>
      <c r="I7" s="181"/>
      <c r="J7" s="116"/>
      <c r="K7" s="116"/>
      <c r="L7" s="116"/>
      <c r="M7" s="142"/>
      <c r="N7" s="142"/>
      <c r="O7" s="142"/>
      <c r="P7" s="143"/>
      <c r="Q7" s="143"/>
      <c r="R7" s="142"/>
      <c r="S7" s="142"/>
      <c r="T7" s="142"/>
      <c r="U7" s="142"/>
    </row>
    <row r="8" spans="1:22" ht="11.25" customHeight="1">
      <c r="A8" s="116" t="s">
        <v>77</v>
      </c>
      <c r="B8" s="116"/>
      <c r="C8" s="116">
        <f>'Krycí list'!E28</f>
        <v>0</v>
      </c>
      <c r="D8" s="116"/>
      <c r="E8" s="116"/>
      <c r="F8" s="116"/>
      <c r="G8" s="116"/>
      <c r="H8" s="116"/>
      <c r="I8" s="181"/>
      <c r="J8" s="116"/>
      <c r="K8" s="116"/>
      <c r="L8" s="116"/>
      <c r="M8" s="142"/>
      <c r="N8" s="142"/>
      <c r="O8" s="142"/>
      <c r="P8" s="143"/>
      <c r="Q8" s="143"/>
      <c r="R8" s="142"/>
      <c r="S8" s="142"/>
      <c r="T8" s="142"/>
      <c r="U8" s="142"/>
    </row>
    <row r="9" spans="1:22" ht="11.25" customHeight="1">
      <c r="A9" s="116" t="s">
        <v>78</v>
      </c>
      <c r="B9" s="116"/>
      <c r="C9" s="179" t="str">
        <f>'Krycí list'!O31</f>
        <v>2.3.2017</v>
      </c>
      <c r="D9" s="116"/>
      <c r="E9" s="116"/>
      <c r="F9" s="116"/>
      <c r="G9" s="116"/>
      <c r="H9" s="116"/>
      <c r="I9" s="181"/>
      <c r="J9" s="116"/>
      <c r="K9" s="116"/>
      <c r="L9" s="116"/>
      <c r="M9" s="142"/>
      <c r="N9" s="142"/>
      <c r="O9" s="142"/>
      <c r="P9" s="143"/>
      <c r="Q9" s="143"/>
      <c r="R9" s="142"/>
      <c r="S9" s="142"/>
      <c r="T9" s="142"/>
      <c r="U9" s="142"/>
    </row>
    <row r="10" spans="1:22" ht="6" customHeight="1">
      <c r="A10" s="142"/>
      <c r="B10" s="142"/>
      <c r="C10" s="142"/>
      <c r="D10" s="142"/>
      <c r="E10" s="142"/>
      <c r="F10" s="142"/>
      <c r="G10" s="142"/>
      <c r="H10" s="142"/>
      <c r="I10" s="180"/>
      <c r="J10" s="142"/>
      <c r="K10" s="142"/>
      <c r="L10" s="142"/>
      <c r="M10" s="142"/>
      <c r="N10" s="142"/>
      <c r="O10" s="142"/>
      <c r="P10" s="143"/>
      <c r="Q10" s="143"/>
      <c r="R10" s="142"/>
      <c r="S10" s="142"/>
      <c r="T10" s="142"/>
      <c r="U10" s="142"/>
    </row>
    <row r="11" spans="1:22" ht="21.75" customHeight="1">
      <c r="A11" s="120" t="s">
        <v>87</v>
      </c>
      <c r="B11" s="121" t="s">
        <v>88</v>
      </c>
      <c r="C11" s="121" t="s">
        <v>89</v>
      </c>
      <c r="D11" s="121" t="s">
        <v>90</v>
      </c>
      <c r="E11" s="121" t="s">
        <v>80</v>
      </c>
      <c r="F11" s="121"/>
      <c r="G11" s="121" t="s">
        <v>91</v>
      </c>
      <c r="H11" s="121" t="s">
        <v>92</v>
      </c>
      <c r="I11" s="182" t="s">
        <v>93</v>
      </c>
      <c r="J11" s="121" t="s">
        <v>81</v>
      </c>
      <c r="K11" s="121" t="s">
        <v>94</v>
      </c>
      <c r="L11" s="121" t="s">
        <v>82</v>
      </c>
      <c r="M11" s="121" t="s">
        <v>95</v>
      </c>
      <c r="N11" s="121" t="s">
        <v>96</v>
      </c>
      <c r="O11" s="121" t="s">
        <v>97</v>
      </c>
      <c r="P11" s="144" t="s">
        <v>98</v>
      </c>
      <c r="Q11" s="144" t="s">
        <v>99</v>
      </c>
      <c r="R11" s="121"/>
      <c r="S11" s="121"/>
      <c r="T11" s="121"/>
      <c r="U11" s="145" t="s">
        <v>100</v>
      </c>
      <c r="V11" s="146"/>
    </row>
    <row r="12" spans="1:22" ht="11.25" customHeight="1">
      <c r="A12" s="124">
        <v>1</v>
      </c>
      <c r="B12" s="125">
        <v>2</v>
      </c>
      <c r="C12" s="125">
        <v>3</v>
      </c>
      <c r="D12" s="125">
        <v>4</v>
      </c>
      <c r="E12" s="125">
        <v>5</v>
      </c>
      <c r="F12" s="125"/>
      <c r="G12" s="125">
        <v>6</v>
      </c>
      <c r="H12" s="125">
        <v>7</v>
      </c>
      <c r="I12" s="183">
        <v>8</v>
      </c>
      <c r="J12" s="125">
        <v>9</v>
      </c>
      <c r="K12" s="125"/>
      <c r="L12" s="125"/>
      <c r="M12" s="125"/>
      <c r="N12" s="125"/>
      <c r="O12" s="125">
        <v>10</v>
      </c>
      <c r="P12" s="147">
        <v>11</v>
      </c>
      <c r="Q12" s="147">
        <v>12</v>
      </c>
      <c r="R12" s="125"/>
      <c r="S12" s="125"/>
      <c r="T12" s="125"/>
      <c r="U12" s="148">
        <v>11</v>
      </c>
      <c r="V12" s="146"/>
    </row>
    <row r="13" spans="1:22" ht="3.75" customHeight="1">
      <c r="A13" s="142"/>
      <c r="B13" s="142"/>
      <c r="C13" s="142"/>
      <c r="D13" s="142"/>
      <c r="E13" s="142"/>
      <c r="F13" s="142"/>
      <c r="G13" s="142"/>
      <c r="H13" s="142"/>
      <c r="I13" s="180"/>
      <c r="J13" s="142"/>
      <c r="K13" s="142"/>
      <c r="L13" s="142"/>
      <c r="M13" s="142"/>
      <c r="N13" s="142"/>
      <c r="O13" s="149"/>
      <c r="P13" s="150"/>
      <c r="Q13" s="151"/>
      <c r="R13" s="149"/>
      <c r="S13" s="149"/>
      <c r="T13" s="149"/>
      <c r="U13" s="149"/>
    </row>
    <row r="14" spans="1:22" s="129" customFormat="1" ht="12.75" customHeight="1">
      <c r="A14" s="152"/>
      <c r="B14" s="153" t="s">
        <v>58</v>
      </c>
      <c r="C14" s="152"/>
      <c r="D14" s="152" t="s">
        <v>37</v>
      </c>
      <c r="E14" s="152" t="s">
        <v>101</v>
      </c>
      <c r="F14" s="152"/>
      <c r="G14" s="152"/>
      <c r="H14" s="152"/>
      <c r="I14" s="152"/>
      <c r="J14" s="154">
        <f>J15+J23+J27+J30</f>
        <v>0</v>
      </c>
      <c r="K14" s="152"/>
      <c r="L14" s="155" t="e">
        <f>L15+L23+#REF!+L27+L30</f>
        <v>#REF!</v>
      </c>
      <c r="M14" s="152"/>
      <c r="N14" s="155" t="e">
        <f>N15+N23+#REF!+N27+N30</f>
        <v>#REF!</v>
      </c>
      <c r="O14" s="152"/>
      <c r="Q14" s="131" t="s">
        <v>102</v>
      </c>
    </row>
    <row r="15" spans="1:22" s="129" customFormat="1" ht="12.75" customHeight="1">
      <c r="B15" s="134" t="s">
        <v>58</v>
      </c>
      <c r="D15" s="135" t="s">
        <v>103</v>
      </c>
      <c r="E15" s="135" t="s">
        <v>104</v>
      </c>
      <c r="F15" s="135"/>
      <c r="J15" s="136">
        <f>SUM(J16:J22)</f>
        <v>0</v>
      </c>
      <c r="L15" s="137">
        <f>SUM(L16:L22)</f>
        <v>0</v>
      </c>
      <c r="N15" s="137">
        <f>SUM(N16:N22)</f>
        <v>0</v>
      </c>
      <c r="Q15" s="135" t="s">
        <v>105</v>
      </c>
    </row>
    <row r="16" spans="1:22" s="14" customFormat="1" ht="24" customHeight="1">
      <c r="A16" s="156" t="s">
        <v>105</v>
      </c>
      <c r="B16" s="156" t="s">
        <v>106</v>
      </c>
      <c r="C16" s="156" t="s">
        <v>107</v>
      </c>
      <c r="D16" s="157" t="s">
        <v>108</v>
      </c>
      <c r="E16" s="158" t="s">
        <v>109</v>
      </c>
      <c r="F16" s="158">
        <v>1</v>
      </c>
      <c r="G16" s="156" t="s">
        <v>110</v>
      </c>
      <c r="H16" s="159">
        <v>300</v>
      </c>
      <c r="I16" s="184">
        <v>0</v>
      </c>
      <c r="J16" s="160">
        <f t="shared" ref="J16:J22" si="0">ROUND(H16*I16,2)</f>
        <v>0</v>
      </c>
      <c r="K16" s="161">
        <v>0</v>
      </c>
      <c r="L16" s="159">
        <f t="shared" ref="L16:L22" si="1">H16*K16</f>
        <v>0</v>
      </c>
      <c r="M16" s="161">
        <v>0</v>
      </c>
      <c r="N16" s="159">
        <f t="shared" ref="N16:N22" si="2">H16*M16</f>
        <v>0</v>
      </c>
      <c r="O16" s="162">
        <v>20</v>
      </c>
      <c r="P16" s="163">
        <v>4</v>
      </c>
      <c r="Q16" s="14" t="s">
        <v>111</v>
      </c>
    </row>
    <row r="17" spans="1:17" s="14" customFormat="1" ht="24" customHeight="1">
      <c r="A17" s="156" t="s">
        <v>111</v>
      </c>
      <c r="B17" s="156" t="s">
        <v>106</v>
      </c>
      <c r="C17" s="156" t="s">
        <v>107</v>
      </c>
      <c r="D17" s="157" t="s">
        <v>112</v>
      </c>
      <c r="E17" s="158" t="s">
        <v>113</v>
      </c>
      <c r="F17" s="158"/>
      <c r="G17" s="156" t="s">
        <v>114</v>
      </c>
      <c r="H17" s="159">
        <v>90</v>
      </c>
      <c r="I17" s="184">
        <v>0</v>
      </c>
      <c r="J17" s="160">
        <f t="shared" si="0"/>
        <v>0</v>
      </c>
      <c r="K17" s="161">
        <v>0</v>
      </c>
      <c r="L17" s="159">
        <f t="shared" si="1"/>
        <v>0</v>
      </c>
      <c r="M17" s="161">
        <v>0</v>
      </c>
      <c r="N17" s="159">
        <f t="shared" si="2"/>
        <v>0</v>
      </c>
      <c r="O17" s="162">
        <v>20</v>
      </c>
      <c r="P17" s="163">
        <v>4</v>
      </c>
      <c r="Q17" s="14" t="s">
        <v>111</v>
      </c>
    </row>
    <row r="18" spans="1:17" s="14" customFormat="1" ht="13.5" customHeight="1">
      <c r="A18" s="156" t="s">
        <v>115</v>
      </c>
      <c r="B18" s="156" t="s">
        <v>106</v>
      </c>
      <c r="C18" s="156" t="s">
        <v>107</v>
      </c>
      <c r="D18" s="157" t="s">
        <v>116</v>
      </c>
      <c r="E18" s="158" t="s">
        <v>117</v>
      </c>
      <c r="F18" s="158">
        <v>1</v>
      </c>
      <c r="G18" s="156" t="s">
        <v>110</v>
      </c>
      <c r="H18" s="159">
        <v>300</v>
      </c>
      <c r="I18" s="184">
        <v>0</v>
      </c>
      <c r="J18" s="160">
        <f t="shared" si="0"/>
        <v>0</v>
      </c>
      <c r="K18" s="161">
        <v>0</v>
      </c>
      <c r="L18" s="159">
        <f t="shared" si="1"/>
        <v>0</v>
      </c>
      <c r="M18" s="161">
        <v>0</v>
      </c>
      <c r="N18" s="159">
        <f t="shared" si="2"/>
        <v>0</v>
      </c>
      <c r="O18" s="162">
        <v>1</v>
      </c>
      <c r="P18" s="163">
        <v>4</v>
      </c>
      <c r="Q18" s="14" t="s">
        <v>111</v>
      </c>
    </row>
    <row r="19" spans="1:17" s="14" customFormat="1" ht="13.5" customHeight="1">
      <c r="A19" s="156" t="s">
        <v>118</v>
      </c>
      <c r="B19" s="156" t="s">
        <v>106</v>
      </c>
      <c r="C19" s="156" t="s">
        <v>107</v>
      </c>
      <c r="D19" s="157" t="s">
        <v>119</v>
      </c>
      <c r="E19" s="158" t="s">
        <v>120</v>
      </c>
      <c r="F19" s="158">
        <v>5</v>
      </c>
      <c r="G19" s="156" t="s">
        <v>114</v>
      </c>
      <c r="H19" s="159">
        <v>320</v>
      </c>
      <c r="I19" s="184">
        <v>0</v>
      </c>
      <c r="J19" s="160">
        <f t="shared" si="0"/>
        <v>0</v>
      </c>
      <c r="K19" s="161">
        <v>0</v>
      </c>
      <c r="L19" s="159">
        <f t="shared" si="1"/>
        <v>0</v>
      </c>
      <c r="M19" s="161">
        <v>0</v>
      </c>
      <c r="N19" s="159">
        <f t="shared" si="2"/>
        <v>0</v>
      </c>
      <c r="O19" s="162">
        <v>20</v>
      </c>
      <c r="P19" s="163">
        <v>4</v>
      </c>
      <c r="Q19" s="14" t="s">
        <v>111</v>
      </c>
    </row>
    <row r="20" spans="1:17" s="14" customFormat="1" ht="13.5" customHeight="1">
      <c r="A20" s="156" t="s">
        <v>121</v>
      </c>
      <c r="B20" s="156" t="s">
        <v>106</v>
      </c>
      <c r="C20" s="156" t="s">
        <v>122</v>
      </c>
      <c r="D20" s="157" t="s">
        <v>123</v>
      </c>
      <c r="E20" s="158" t="s">
        <v>124</v>
      </c>
      <c r="F20" s="158">
        <v>4</v>
      </c>
      <c r="G20" s="156" t="s">
        <v>125</v>
      </c>
      <c r="H20" s="159">
        <v>229.6</v>
      </c>
      <c r="I20" s="184">
        <v>0</v>
      </c>
      <c r="J20" s="160">
        <f t="shared" si="0"/>
        <v>0</v>
      </c>
      <c r="K20" s="161">
        <v>0</v>
      </c>
      <c r="L20" s="159">
        <f t="shared" si="1"/>
        <v>0</v>
      </c>
      <c r="M20" s="161">
        <v>0</v>
      </c>
      <c r="N20" s="159">
        <f t="shared" si="2"/>
        <v>0</v>
      </c>
      <c r="O20" s="162">
        <v>20</v>
      </c>
      <c r="P20" s="163">
        <v>4</v>
      </c>
      <c r="Q20" s="14" t="s">
        <v>111</v>
      </c>
    </row>
    <row r="21" spans="1:17" s="14" customFormat="1" ht="13.5" customHeight="1">
      <c r="A21" s="156" t="s">
        <v>126</v>
      </c>
      <c r="B21" s="156" t="s">
        <v>106</v>
      </c>
      <c r="C21" s="156" t="s">
        <v>107</v>
      </c>
      <c r="D21" s="157" t="s">
        <v>127</v>
      </c>
      <c r="E21" s="158" t="s">
        <v>128</v>
      </c>
      <c r="F21" s="200">
        <v>2</v>
      </c>
      <c r="G21" s="156" t="s">
        <v>114</v>
      </c>
      <c r="H21" s="159">
        <v>360</v>
      </c>
      <c r="I21" s="184">
        <v>0</v>
      </c>
      <c r="J21" s="160">
        <f t="shared" si="0"/>
        <v>0</v>
      </c>
      <c r="K21" s="161">
        <v>0</v>
      </c>
      <c r="L21" s="159">
        <f t="shared" si="1"/>
        <v>0</v>
      </c>
      <c r="M21" s="161">
        <v>0</v>
      </c>
      <c r="N21" s="159">
        <f t="shared" si="2"/>
        <v>0</v>
      </c>
      <c r="O21" s="162">
        <v>20</v>
      </c>
      <c r="P21" s="163">
        <v>4</v>
      </c>
      <c r="Q21" s="14" t="s">
        <v>111</v>
      </c>
    </row>
    <row r="22" spans="1:17" s="14" customFormat="1" ht="13.5" customHeight="1">
      <c r="A22" s="156" t="s">
        <v>129</v>
      </c>
      <c r="B22" s="156" t="s">
        <v>106</v>
      </c>
      <c r="C22" s="156" t="s">
        <v>130</v>
      </c>
      <c r="D22" s="157" t="s">
        <v>131</v>
      </c>
      <c r="E22" s="158" t="s">
        <v>132</v>
      </c>
      <c r="F22" s="201"/>
      <c r="G22" s="156" t="s">
        <v>114</v>
      </c>
      <c r="H22" s="159">
        <v>50</v>
      </c>
      <c r="I22" s="184">
        <v>0</v>
      </c>
      <c r="J22" s="160">
        <f t="shared" si="0"/>
        <v>0</v>
      </c>
      <c r="K22" s="161">
        <v>0</v>
      </c>
      <c r="L22" s="159">
        <f t="shared" si="1"/>
        <v>0</v>
      </c>
      <c r="M22" s="161">
        <v>0</v>
      </c>
      <c r="N22" s="159">
        <f t="shared" si="2"/>
        <v>0</v>
      </c>
      <c r="O22" s="162">
        <v>20</v>
      </c>
      <c r="P22" s="163">
        <v>4</v>
      </c>
      <c r="Q22" s="14" t="s">
        <v>111</v>
      </c>
    </row>
    <row r="23" spans="1:17" s="129" customFormat="1" ht="12.75" customHeight="1">
      <c r="B23" s="134" t="s">
        <v>58</v>
      </c>
      <c r="D23" s="135" t="s">
        <v>133</v>
      </c>
      <c r="E23" s="135" t="s">
        <v>134</v>
      </c>
      <c r="F23" s="135"/>
      <c r="J23" s="136">
        <f>SUM(J24:J26)</f>
        <v>0</v>
      </c>
      <c r="L23" s="137">
        <f>SUM(L24:L26)</f>
        <v>0</v>
      </c>
      <c r="N23" s="137">
        <f>SUM(N24:N26)</f>
        <v>0</v>
      </c>
      <c r="Q23" s="135" t="s">
        <v>105</v>
      </c>
    </row>
    <row r="24" spans="1:17" s="14" customFormat="1" ht="13.5" customHeight="1">
      <c r="A24" s="156" t="s">
        <v>135</v>
      </c>
      <c r="B24" s="156" t="s">
        <v>106</v>
      </c>
      <c r="C24" s="156" t="s">
        <v>107</v>
      </c>
      <c r="D24" s="157" t="s">
        <v>136</v>
      </c>
      <c r="E24" s="158" t="s">
        <v>137</v>
      </c>
      <c r="F24" s="158">
        <v>1</v>
      </c>
      <c r="G24" s="156" t="s">
        <v>110</v>
      </c>
      <c r="H24" s="159">
        <v>300</v>
      </c>
      <c r="I24" s="184">
        <v>0</v>
      </c>
      <c r="J24" s="160">
        <f>ROUND(H24*I24,2)</f>
        <v>0</v>
      </c>
      <c r="K24" s="161">
        <v>0</v>
      </c>
      <c r="L24" s="159">
        <f>H24*K24</f>
        <v>0</v>
      </c>
      <c r="M24" s="161">
        <v>0</v>
      </c>
      <c r="N24" s="159">
        <f>H24*M24</f>
        <v>0</v>
      </c>
      <c r="O24" s="162">
        <v>20</v>
      </c>
      <c r="P24" s="163">
        <v>4</v>
      </c>
      <c r="Q24" s="14" t="s">
        <v>111</v>
      </c>
    </row>
    <row r="25" spans="1:17" s="14" customFormat="1" ht="24" customHeight="1">
      <c r="A25" s="156" t="s">
        <v>138</v>
      </c>
      <c r="B25" s="156" t="s">
        <v>106</v>
      </c>
      <c r="C25" s="156" t="s">
        <v>107</v>
      </c>
      <c r="D25" s="157" t="s">
        <v>139</v>
      </c>
      <c r="E25" s="158" t="s">
        <v>140</v>
      </c>
      <c r="F25" s="158">
        <v>2</v>
      </c>
      <c r="G25" s="156" t="s">
        <v>114</v>
      </c>
      <c r="H25" s="159">
        <v>410</v>
      </c>
      <c r="I25" s="184">
        <v>0</v>
      </c>
      <c r="J25" s="160">
        <f>ROUND(H25*I25,2)</f>
        <v>0</v>
      </c>
      <c r="K25" s="161">
        <v>0</v>
      </c>
      <c r="L25" s="159">
        <f>H25*K25</f>
        <v>0</v>
      </c>
      <c r="M25" s="161">
        <v>0</v>
      </c>
      <c r="N25" s="159">
        <f>H25*M25</f>
        <v>0</v>
      </c>
      <c r="O25" s="162">
        <v>20</v>
      </c>
      <c r="P25" s="163">
        <v>4</v>
      </c>
      <c r="Q25" s="14" t="s">
        <v>111</v>
      </c>
    </row>
    <row r="26" spans="1:17" s="14" customFormat="1" ht="24" customHeight="1">
      <c r="A26" s="156" t="s">
        <v>141</v>
      </c>
      <c r="B26" s="156" t="s">
        <v>106</v>
      </c>
      <c r="C26" s="156" t="s">
        <v>107</v>
      </c>
      <c r="D26" s="157" t="s">
        <v>142</v>
      </c>
      <c r="E26" s="158" t="s">
        <v>143</v>
      </c>
      <c r="F26" s="158"/>
      <c r="G26" s="156" t="s">
        <v>114</v>
      </c>
      <c r="H26" s="159">
        <v>10250</v>
      </c>
      <c r="I26" s="184">
        <v>0</v>
      </c>
      <c r="J26" s="160">
        <f>ROUND(H26*I26,2)</f>
        <v>0</v>
      </c>
      <c r="K26" s="161">
        <v>0</v>
      </c>
      <c r="L26" s="159">
        <f>H26*K26</f>
        <v>0</v>
      </c>
      <c r="M26" s="161">
        <v>0</v>
      </c>
      <c r="N26" s="159">
        <f>H26*M26</f>
        <v>0</v>
      </c>
      <c r="O26" s="162">
        <v>20</v>
      </c>
      <c r="P26" s="163">
        <v>4</v>
      </c>
      <c r="Q26" s="14" t="s">
        <v>111</v>
      </c>
    </row>
    <row r="27" spans="1:17" s="129" customFormat="1" ht="12.75" customHeight="1">
      <c r="B27" s="134" t="s">
        <v>58</v>
      </c>
      <c r="D27" s="135" t="s">
        <v>144</v>
      </c>
      <c r="E27" s="135" t="s">
        <v>145</v>
      </c>
      <c r="F27" s="135"/>
      <c r="J27" s="136">
        <f>SUM(J28:J29)</f>
        <v>0</v>
      </c>
      <c r="L27" s="137">
        <f>SUM(L28:L29)</f>
        <v>0</v>
      </c>
      <c r="N27" s="137">
        <f>SUM(N28:N29)</f>
        <v>0</v>
      </c>
      <c r="Q27" s="135" t="s">
        <v>105</v>
      </c>
    </row>
    <row r="28" spans="1:17" s="14" customFormat="1" ht="13.5" customHeight="1">
      <c r="A28" s="156" t="s">
        <v>146</v>
      </c>
      <c r="B28" s="156" t="s">
        <v>106</v>
      </c>
      <c r="C28" s="156" t="s">
        <v>107</v>
      </c>
      <c r="D28" s="157" t="s">
        <v>147</v>
      </c>
      <c r="E28" s="158" t="s">
        <v>148</v>
      </c>
      <c r="F28" s="158">
        <v>2</v>
      </c>
      <c r="G28" s="156" t="s">
        <v>114</v>
      </c>
      <c r="H28" s="159">
        <v>410</v>
      </c>
      <c r="I28" s="184">
        <v>0</v>
      </c>
      <c r="J28" s="160">
        <f>ROUND(H28*I28,2)</f>
        <v>0</v>
      </c>
      <c r="K28" s="161">
        <v>0</v>
      </c>
      <c r="L28" s="159">
        <f>H28*K28</f>
        <v>0</v>
      </c>
      <c r="M28" s="161">
        <v>0</v>
      </c>
      <c r="N28" s="159">
        <f>H28*M28</f>
        <v>0</v>
      </c>
      <c r="O28" s="162">
        <v>20</v>
      </c>
      <c r="P28" s="163">
        <v>4</v>
      </c>
      <c r="Q28" s="14" t="s">
        <v>111</v>
      </c>
    </row>
    <row r="29" spans="1:17" s="14" customFormat="1" ht="13.5" customHeight="1">
      <c r="A29" s="156" t="s">
        <v>149</v>
      </c>
      <c r="B29" s="156" t="s">
        <v>106</v>
      </c>
      <c r="C29" s="156" t="s">
        <v>107</v>
      </c>
      <c r="D29" s="157" t="s">
        <v>150</v>
      </c>
      <c r="E29" s="158" t="s">
        <v>151</v>
      </c>
      <c r="F29" s="158">
        <v>4</v>
      </c>
      <c r="G29" s="156" t="s">
        <v>125</v>
      </c>
      <c r="H29" s="159">
        <v>229.6</v>
      </c>
      <c r="I29" s="184">
        <v>0</v>
      </c>
      <c r="J29" s="160">
        <f>ROUND(H29*I29,2)</f>
        <v>0</v>
      </c>
      <c r="K29" s="161">
        <v>0</v>
      </c>
      <c r="L29" s="159">
        <f>H29*K29</f>
        <v>0</v>
      </c>
      <c r="M29" s="161">
        <v>0</v>
      </c>
      <c r="N29" s="159">
        <f>H29*M29</f>
        <v>0</v>
      </c>
      <c r="O29" s="162">
        <v>20</v>
      </c>
      <c r="P29" s="163">
        <v>4</v>
      </c>
      <c r="Q29" s="14" t="s">
        <v>111</v>
      </c>
    </row>
    <row r="30" spans="1:17" s="129" customFormat="1" ht="12.75" customHeight="1">
      <c r="B30" s="134" t="s">
        <v>58</v>
      </c>
      <c r="D30" s="135" t="s">
        <v>152</v>
      </c>
      <c r="E30" s="135" t="s">
        <v>153</v>
      </c>
      <c r="F30" s="135"/>
      <c r="J30" s="136">
        <f>SUM(J31:J34)</f>
        <v>0</v>
      </c>
      <c r="L30" s="137">
        <f>SUM(L31:L34)</f>
        <v>0.20127</v>
      </c>
      <c r="N30" s="137">
        <f>SUM(N31:N34)</f>
        <v>0</v>
      </c>
      <c r="Q30" s="135" t="s">
        <v>105</v>
      </c>
    </row>
    <row r="31" spans="1:17" s="14" customFormat="1" ht="13.5" customHeight="1">
      <c r="A31" s="156" t="s">
        <v>5</v>
      </c>
      <c r="B31" s="156" t="s">
        <v>106</v>
      </c>
      <c r="C31" s="156" t="s">
        <v>107</v>
      </c>
      <c r="D31" s="157" t="s">
        <v>154</v>
      </c>
      <c r="E31" s="158" t="s">
        <v>155</v>
      </c>
      <c r="F31" s="158">
        <v>5</v>
      </c>
      <c r="G31" s="156" t="s">
        <v>114</v>
      </c>
      <c r="H31" s="159">
        <v>320</v>
      </c>
      <c r="I31" s="184">
        <v>0</v>
      </c>
      <c r="J31" s="160">
        <f>ROUND(H31*I31,2)</f>
        <v>0</v>
      </c>
      <c r="K31" s="161">
        <v>0</v>
      </c>
      <c r="L31" s="159">
        <f>H31*K31</f>
        <v>0</v>
      </c>
      <c r="M31" s="161">
        <v>0</v>
      </c>
      <c r="N31" s="159">
        <f>H31*M31</f>
        <v>0</v>
      </c>
      <c r="O31" s="162">
        <v>20</v>
      </c>
      <c r="P31" s="163">
        <v>4</v>
      </c>
      <c r="Q31" s="14" t="s">
        <v>111</v>
      </c>
    </row>
    <row r="32" spans="1:17" s="14" customFormat="1" ht="13.5" customHeight="1">
      <c r="A32" s="156" t="s">
        <v>156</v>
      </c>
      <c r="B32" s="156" t="s">
        <v>106</v>
      </c>
      <c r="C32" s="156" t="s">
        <v>107</v>
      </c>
      <c r="D32" s="157" t="s">
        <v>157</v>
      </c>
      <c r="E32" s="158" t="s">
        <v>158</v>
      </c>
      <c r="F32" s="158">
        <v>1</v>
      </c>
      <c r="G32" s="156" t="s">
        <v>110</v>
      </c>
      <c r="H32" s="159">
        <v>300</v>
      </c>
      <c r="I32" s="184">
        <v>0</v>
      </c>
      <c r="J32" s="160">
        <f>ROUND(H32*I32,2)</f>
        <v>0</v>
      </c>
      <c r="K32" s="161">
        <v>0</v>
      </c>
      <c r="L32" s="159">
        <f>H32*K32</f>
        <v>0</v>
      </c>
      <c r="M32" s="161">
        <v>0</v>
      </c>
      <c r="N32" s="159">
        <f>H32*M32</f>
        <v>0</v>
      </c>
      <c r="O32" s="162">
        <v>20</v>
      </c>
      <c r="P32" s="163">
        <v>4</v>
      </c>
      <c r="Q32" s="14" t="s">
        <v>111</v>
      </c>
    </row>
    <row r="33" spans="1:17" s="14" customFormat="1" ht="13.5" customHeight="1">
      <c r="A33" s="156" t="s">
        <v>159</v>
      </c>
      <c r="B33" s="156" t="s">
        <v>106</v>
      </c>
      <c r="C33" s="156" t="s">
        <v>160</v>
      </c>
      <c r="D33" s="157" t="s">
        <v>161</v>
      </c>
      <c r="E33" s="158" t="s">
        <v>162</v>
      </c>
      <c r="F33" s="158">
        <v>1</v>
      </c>
      <c r="G33" s="156" t="s">
        <v>110</v>
      </c>
      <c r="H33" s="159">
        <v>300</v>
      </c>
      <c r="I33" s="184">
        <v>0</v>
      </c>
      <c r="J33" s="160">
        <f>ROUND(H33*I33,2)</f>
        <v>0</v>
      </c>
      <c r="K33" s="161">
        <v>6.4000000000000005E-4</v>
      </c>
      <c r="L33" s="159">
        <f>H33*K33</f>
        <v>0.192</v>
      </c>
      <c r="M33" s="161">
        <v>0</v>
      </c>
      <c r="N33" s="159">
        <f>H33*M33</f>
        <v>0</v>
      </c>
      <c r="O33" s="162">
        <v>20</v>
      </c>
      <c r="P33" s="163">
        <v>4</v>
      </c>
      <c r="Q33" s="14" t="s">
        <v>111</v>
      </c>
    </row>
    <row r="34" spans="1:17" s="14" customFormat="1" ht="13.5" customHeight="1">
      <c r="A34" s="164" t="s">
        <v>163</v>
      </c>
      <c r="B34" s="164" t="s">
        <v>164</v>
      </c>
      <c r="C34" s="164" t="s">
        <v>165</v>
      </c>
      <c r="D34" s="165" t="s">
        <v>166</v>
      </c>
      <c r="E34" s="166" t="s">
        <v>167</v>
      </c>
      <c r="F34" s="166">
        <v>6</v>
      </c>
      <c r="G34" s="164" t="s">
        <v>168</v>
      </c>
      <c r="H34" s="167">
        <v>9.27</v>
      </c>
      <c r="I34" s="167">
        <v>0</v>
      </c>
      <c r="J34" s="168">
        <f>ROUND(H34*I34,2)</f>
        <v>0</v>
      </c>
      <c r="K34" s="169">
        <v>1E-3</v>
      </c>
      <c r="L34" s="167">
        <f>H34*K34</f>
        <v>9.2700000000000005E-3</v>
      </c>
      <c r="M34" s="169">
        <v>0</v>
      </c>
      <c r="N34" s="167">
        <f>H34*M34</f>
        <v>0</v>
      </c>
      <c r="O34" s="170">
        <v>20</v>
      </c>
      <c r="P34" s="171">
        <v>8</v>
      </c>
      <c r="Q34" s="172" t="s">
        <v>111</v>
      </c>
    </row>
    <row r="35" spans="1:17" s="138" customFormat="1" ht="12.75" customHeight="1">
      <c r="E35" s="139" t="s">
        <v>84</v>
      </c>
      <c r="F35" s="139"/>
      <c r="J35" s="140">
        <f>SUM(J15+J23+J27+J30)</f>
        <v>0</v>
      </c>
      <c r="L35" s="141" t="e">
        <f>L14</f>
        <v>#REF!</v>
      </c>
      <c r="N35" s="141" t="e">
        <f>N14</f>
        <v>#REF!</v>
      </c>
    </row>
  </sheetData>
  <mergeCells count="1">
    <mergeCell ref="F21:F22"/>
  </mergeCells>
  <printOptions horizontalCentered="1"/>
  <pageMargins left="0.59055118110236227" right="0.59055118110236227" top="0.59055118110236227" bottom="0.59055118110236227" header="0" footer="0"/>
  <pageSetup paperSize="9" fitToHeight="9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ColWidth="9" defaultRowHeight="12.75" customHeight="1"/>
  <cols>
    <col min="1" max="16384" width="9" style="1"/>
  </cols>
  <sheetData/>
  <pageMargins left="0.69999998807907104" right="0.69999998807907104" top="0.75" bottom="0.75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Krycí list</vt:lpstr>
      <vt:lpstr>Rekapitulácia</vt:lpstr>
      <vt:lpstr>Rozpocet</vt:lpstr>
      <vt:lpstr>#Figury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ROVDEROVÁ Katarína</dc:creator>
  <cp:lastModifiedBy>ROVDEROVÁ Katarína</cp:lastModifiedBy>
  <cp:lastPrinted>2016-06-28T10:38:40Z</cp:lastPrinted>
  <dcterms:created xsi:type="dcterms:W3CDTF">2015-07-01T14:55:05Z</dcterms:created>
  <dcterms:modified xsi:type="dcterms:W3CDTF">2017-03-03T09:59:55Z</dcterms:modified>
</cp:coreProperties>
</file>